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L:\ACOSS\DISEP\Emploi-DSN\00 - Planning de travail DSN\27 - Prime et HS open data\primes\SERIES OPEN DATA\202402_dern_per dec2023\yc 2022t1\"/>
    </mc:Choice>
  </mc:AlternateContent>
  <xr:revisionPtr revIDLastSave="0" documentId="13_ncr:1_{D87337A9-0B03-4664-9A55-97BB71338CB8}" xr6:coauthVersionLast="47" xr6:coauthVersionMax="47" xr10:uidLastSave="{00000000-0000-0000-0000-000000000000}"/>
  <bookViews>
    <workbookView xWindow="-108" yWindow="-108" windowWidth="23256" windowHeight="12576" tabRatio="753" xr2:uid="{63188F39-9648-4E43-9041-170917AAF3AF}"/>
  </bookViews>
  <sheets>
    <sheet name="à lire" sheetId="11" r:id="rId1"/>
    <sheet name="dbeaver" sheetId="20" state="hidden" r:id="rId2"/>
    <sheet name="cadrage an" sheetId="22" r:id="rId3"/>
    <sheet name="source cadrage 1" sheetId="21" state="hidden" r:id="rId4"/>
    <sheet name="secteurs" sheetId="7" r:id="rId5"/>
    <sheet name="source n38" sheetId="29" state="hidden" r:id="rId6"/>
    <sheet name="régions" sheetId="8" r:id="rId7"/>
    <sheet name="source région" sheetId="32" state="hidden" r:id="rId8"/>
    <sheet name="Tranche d'effectifs" sheetId="27" r:id="rId9"/>
    <sheet name="source tranche eff" sheetId="26" state="hidden" r:id="rId10"/>
    <sheet name="âge et sexe" sheetId="34" r:id="rId11"/>
    <sheet name="source age et sexe" sheetId="33" state="hidden" r:id="rId12"/>
    <sheet name="assiette sala" sheetId="19" state="hidden" r:id="rId13"/>
    <sheet name="distribution de la prime" sheetId="28" r:id="rId14"/>
  </sheets>
  <definedNames>
    <definedName name="_xlnm._FilterDatabase" localSheetId="12" hidden="1">'assiette sala'!$A$1:$C$73</definedName>
    <definedName name="_xlnm._FilterDatabase" localSheetId="2" hidden="1">'cadrage an'!$A$3:$D$10</definedName>
    <definedName name="_xlnm._FilterDatabase" localSheetId="1" hidden="1">dbeaver!$A$1:$O$20</definedName>
    <definedName name="_xlnm._FilterDatabase" localSheetId="11" hidden="1">'source age et sexe'!$A$1:$K$178</definedName>
    <definedName name="liste_an">'source cadrage 1'!$M$2:$M$3</definedName>
    <definedName name="liste_p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2" i="8" l="1"/>
  <c r="X22" i="8"/>
  <c r="S22" i="8"/>
  <c r="T22" i="8"/>
  <c r="T7" i="8"/>
  <c r="T8" i="8"/>
  <c r="T9" i="8"/>
  <c r="T10" i="8"/>
  <c r="T11" i="8"/>
  <c r="T12" i="8"/>
  <c r="T13" i="8"/>
  <c r="T14" i="8"/>
  <c r="T15" i="8"/>
  <c r="T16" i="8"/>
  <c r="T17" i="8"/>
  <c r="T18" i="8"/>
  <c r="T19" i="8"/>
  <c r="T20" i="8"/>
  <c r="T21" i="8"/>
  <c r="T6" i="8"/>
  <c r="O22" i="7"/>
  <c r="J7" i="27"/>
  <c r="J8" i="27"/>
  <c r="J9" i="27"/>
  <c r="J10" i="27"/>
  <c r="J11" i="27"/>
  <c r="J12" i="27"/>
  <c r="J13" i="27"/>
  <c r="J6" i="27"/>
  <c r="A12" i="34"/>
  <c r="A13" i="34"/>
  <c r="A11" i="34"/>
  <c r="I7" i="34"/>
  <c r="I8" i="34"/>
  <c r="I9" i="34"/>
  <c r="I10" i="34"/>
  <c r="I11" i="34"/>
  <c r="I12" i="34"/>
  <c r="I13" i="34"/>
  <c r="I14" i="34"/>
  <c r="I15" i="34"/>
  <c r="I16" i="34"/>
  <c r="I6" i="34"/>
  <c r="H7" i="34"/>
  <c r="H8" i="34"/>
  <c r="H9" i="34"/>
  <c r="H10" i="34"/>
  <c r="H11" i="34"/>
  <c r="H12" i="34"/>
  <c r="H13" i="34"/>
  <c r="H14" i="34"/>
  <c r="H15" i="34"/>
  <c r="H16" i="34"/>
  <c r="H6" i="34"/>
  <c r="C7" i="34"/>
  <c r="C6" i="34"/>
  <c r="B7" i="34"/>
  <c r="B6" i="34"/>
  <c r="M3" i="33"/>
  <c r="M4" i="33"/>
  <c r="M5" i="33"/>
  <c r="M6" i="33"/>
  <c r="M7" i="33"/>
  <c r="M8" i="33"/>
  <c r="M9" i="33"/>
  <c r="M10" i="33"/>
  <c r="M11" i="33"/>
  <c r="M12" i="33"/>
  <c r="M13" i="33"/>
  <c r="M14" i="33"/>
  <c r="M15" i="33"/>
  <c r="M16" i="33"/>
  <c r="M17" i="33"/>
  <c r="M18" i="33"/>
  <c r="M19" i="33"/>
  <c r="M20" i="33"/>
  <c r="M21" i="33"/>
  <c r="M22" i="33"/>
  <c r="M23" i="33"/>
  <c r="M24" i="33"/>
  <c r="M25" i="33"/>
  <c r="M26" i="33"/>
  <c r="M27" i="33"/>
  <c r="M28" i="33"/>
  <c r="M29" i="33"/>
  <c r="M30" i="33"/>
  <c r="M31" i="33"/>
  <c r="M32" i="33"/>
  <c r="M33" i="33"/>
  <c r="M34" i="33"/>
  <c r="M35" i="33"/>
  <c r="M36" i="33"/>
  <c r="M37" i="33"/>
  <c r="M38" i="33"/>
  <c r="M39" i="33"/>
  <c r="M40" i="33"/>
  <c r="M41" i="33"/>
  <c r="M42" i="33"/>
  <c r="M43" i="33"/>
  <c r="M44" i="33"/>
  <c r="M45" i="33"/>
  <c r="M46" i="33"/>
  <c r="M47" i="33"/>
  <c r="M48" i="33"/>
  <c r="M49" i="33"/>
  <c r="M50" i="33"/>
  <c r="M51" i="33"/>
  <c r="M52" i="33"/>
  <c r="M53" i="33"/>
  <c r="M54" i="33"/>
  <c r="M55" i="33"/>
  <c r="M56" i="33"/>
  <c r="M57" i="33"/>
  <c r="M58" i="33"/>
  <c r="M59" i="33"/>
  <c r="M60" i="33"/>
  <c r="M61" i="33"/>
  <c r="M62" i="33"/>
  <c r="M63" i="33"/>
  <c r="M64" i="33"/>
  <c r="M65" i="33"/>
  <c r="M66" i="33"/>
  <c r="M67" i="33"/>
  <c r="M68" i="33"/>
  <c r="M69" i="33"/>
  <c r="M70" i="33"/>
  <c r="M71" i="33"/>
  <c r="M72" i="33"/>
  <c r="M73" i="33"/>
  <c r="M74" i="33"/>
  <c r="M75" i="33"/>
  <c r="M76" i="33"/>
  <c r="M77" i="33"/>
  <c r="M78" i="33"/>
  <c r="M79" i="33"/>
  <c r="M80" i="33"/>
  <c r="M81" i="33"/>
  <c r="M82" i="33"/>
  <c r="M83" i="33"/>
  <c r="M84" i="33"/>
  <c r="M85" i="33"/>
  <c r="M86" i="33"/>
  <c r="M87" i="33"/>
  <c r="M88" i="33"/>
  <c r="M89" i="33"/>
  <c r="M90" i="33"/>
  <c r="M91" i="33"/>
  <c r="M92" i="33"/>
  <c r="M93" i="33"/>
  <c r="M94" i="33"/>
  <c r="M95" i="33"/>
  <c r="M96" i="33"/>
  <c r="M97" i="33"/>
  <c r="M98" i="33"/>
  <c r="M99" i="33"/>
  <c r="M100" i="33"/>
  <c r="M101" i="33"/>
  <c r="M102" i="33"/>
  <c r="M103" i="33"/>
  <c r="M104" i="33"/>
  <c r="M105" i="33"/>
  <c r="M106" i="33"/>
  <c r="M107" i="33"/>
  <c r="M108" i="33"/>
  <c r="M109" i="33"/>
  <c r="M110" i="33"/>
  <c r="M111" i="33"/>
  <c r="M112" i="33"/>
  <c r="M113" i="33"/>
  <c r="M114" i="33"/>
  <c r="M115" i="33"/>
  <c r="M116" i="33"/>
  <c r="M117" i="33"/>
  <c r="M118" i="33"/>
  <c r="M119" i="33"/>
  <c r="M120" i="33"/>
  <c r="M121" i="33"/>
  <c r="M122" i="33"/>
  <c r="M123" i="33"/>
  <c r="M124" i="33"/>
  <c r="M125" i="33"/>
  <c r="M126" i="33"/>
  <c r="M127" i="33"/>
  <c r="M128" i="33"/>
  <c r="M129" i="33"/>
  <c r="M130" i="33"/>
  <c r="M131" i="33"/>
  <c r="M132" i="33"/>
  <c r="M133" i="33"/>
  <c r="M134" i="33"/>
  <c r="M135" i="33"/>
  <c r="M136" i="33"/>
  <c r="M137" i="33"/>
  <c r="M138" i="33"/>
  <c r="M139" i="33"/>
  <c r="M140" i="33"/>
  <c r="M141" i="33"/>
  <c r="M142" i="33"/>
  <c r="M143" i="33"/>
  <c r="M144" i="33"/>
  <c r="M145" i="33"/>
  <c r="M146" i="33"/>
  <c r="M147" i="33"/>
  <c r="M148" i="33"/>
  <c r="M149" i="33"/>
  <c r="M150" i="33"/>
  <c r="M151" i="33"/>
  <c r="M152" i="33"/>
  <c r="M153" i="33"/>
  <c r="M154" i="33"/>
  <c r="M155" i="33"/>
  <c r="M156" i="33"/>
  <c r="M157" i="33"/>
  <c r="M158" i="33"/>
  <c r="M159" i="33"/>
  <c r="M160" i="33"/>
  <c r="M161" i="33"/>
  <c r="M162" i="33"/>
  <c r="M163" i="33"/>
  <c r="M164" i="33"/>
  <c r="M165" i="33"/>
  <c r="M166" i="33"/>
  <c r="M167" i="33"/>
  <c r="M168" i="33"/>
  <c r="M169" i="33"/>
  <c r="M170" i="33"/>
  <c r="M171" i="33"/>
  <c r="M172" i="33"/>
  <c r="M173" i="33"/>
  <c r="M174" i="33"/>
  <c r="M175" i="33"/>
  <c r="M176" i="33"/>
  <c r="M177" i="33"/>
  <c r="M178" i="33"/>
  <c r="M179" i="33"/>
  <c r="M180" i="33"/>
  <c r="M181" i="33"/>
  <c r="M182" i="33"/>
  <c r="M183" i="33"/>
  <c r="M184" i="33"/>
  <c r="M185" i="33"/>
  <c r="M186" i="33"/>
  <c r="M187" i="33"/>
  <c r="M188" i="33"/>
  <c r="M189" i="33"/>
  <c r="M190" i="33"/>
  <c r="M2" i="33"/>
  <c r="K53" i="8"/>
  <c r="G53" i="8"/>
  <c r="F53" i="8"/>
  <c r="C53" i="8"/>
  <c r="B53" i="8"/>
  <c r="K52" i="8"/>
  <c r="G52" i="8"/>
  <c r="F52" i="8"/>
  <c r="C52" i="8"/>
  <c r="B52" i="8"/>
  <c r="K51" i="8"/>
  <c r="G51" i="8"/>
  <c r="F51" i="8"/>
  <c r="H51" i="8" s="1"/>
  <c r="C51" i="8"/>
  <c r="B51" i="8"/>
  <c r="K50" i="8"/>
  <c r="G50" i="8"/>
  <c r="F50" i="8"/>
  <c r="H50" i="8" s="1"/>
  <c r="C50" i="8"/>
  <c r="B50" i="8"/>
  <c r="K49" i="8"/>
  <c r="G49" i="8"/>
  <c r="F49" i="8"/>
  <c r="C49" i="8"/>
  <c r="B49" i="8"/>
  <c r="K48" i="8"/>
  <c r="G48" i="8"/>
  <c r="F48" i="8"/>
  <c r="C48" i="8"/>
  <c r="B48" i="8"/>
  <c r="K47" i="8"/>
  <c r="G47" i="8"/>
  <c r="F47" i="8"/>
  <c r="C47" i="8"/>
  <c r="B47" i="8"/>
  <c r="K46" i="8"/>
  <c r="G46" i="8"/>
  <c r="F46" i="8"/>
  <c r="C46" i="8"/>
  <c r="B46" i="8"/>
  <c r="K45" i="8"/>
  <c r="G45" i="8"/>
  <c r="F45" i="8"/>
  <c r="C45" i="8"/>
  <c r="B45" i="8"/>
  <c r="K44" i="8"/>
  <c r="G44" i="8"/>
  <c r="F44" i="8"/>
  <c r="C44" i="8"/>
  <c r="B44" i="8"/>
  <c r="K43" i="8"/>
  <c r="G43" i="8"/>
  <c r="F43" i="8"/>
  <c r="C43" i="8"/>
  <c r="B43" i="8"/>
  <c r="K42" i="8"/>
  <c r="G42" i="8"/>
  <c r="F42" i="8"/>
  <c r="H42" i="8" s="1"/>
  <c r="C42" i="8"/>
  <c r="B42" i="8"/>
  <c r="K41" i="8"/>
  <c r="G41" i="8"/>
  <c r="F41" i="8"/>
  <c r="C41" i="8"/>
  <c r="B41" i="8"/>
  <c r="K40" i="8"/>
  <c r="G40" i="8"/>
  <c r="F40" i="8"/>
  <c r="C40" i="8"/>
  <c r="B40" i="8"/>
  <c r="K39" i="8"/>
  <c r="G39" i="8"/>
  <c r="F39" i="8"/>
  <c r="C39" i="8"/>
  <c r="B39" i="8"/>
  <c r="K38" i="8"/>
  <c r="G38" i="8"/>
  <c r="F38" i="8"/>
  <c r="C38" i="8"/>
  <c r="B38" i="8"/>
  <c r="K37" i="8"/>
  <c r="G37" i="8"/>
  <c r="F37" i="8"/>
  <c r="C37" i="8"/>
  <c r="B37" i="8"/>
  <c r="K36" i="8"/>
  <c r="G36" i="8"/>
  <c r="F36" i="8"/>
  <c r="C36" i="8"/>
  <c r="B36" i="8"/>
  <c r="K35" i="8"/>
  <c r="G35" i="8"/>
  <c r="F35" i="8"/>
  <c r="C35" i="8"/>
  <c r="B35" i="8"/>
  <c r="K34" i="8"/>
  <c r="G34" i="8"/>
  <c r="F34" i="8"/>
  <c r="H34" i="8" s="1"/>
  <c r="C34" i="8"/>
  <c r="B34" i="8"/>
  <c r="K33" i="8"/>
  <c r="G33" i="8"/>
  <c r="F33" i="8"/>
  <c r="C33" i="8"/>
  <c r="B33" i="8"/>
  <c r="K32" i="8"/>
  <c r="G32" i="8"/>
  <c r="F32" i="8"/>
  <c r="H32" i="8" s="1"/>
  <c r="C32" i="8"/>
  <c r="B32" i="8"/>
  <c r="K31" i="8"/>
  <c r="G31" i="8"/>
  <c r="F31" i="8"/>
  <c r="C31" i="8"/>
  <c r="B31" i="8"/>
  <c r="K30" i="8"/>
  <c r="G30" i="8"/>
  <c r="F30" i="8"/>
  <c r="C30" i="8"/>
  <c r="B30" i="8"/>
  <c r="K29" i="8"/>
  <c r="G29" i="8"/>
  <c r="F29" i="8"/>
  <c r="C29" i="8"/>
  <c r="B29" i="8"/>
  <c r="K28" i="8"/>
  <c r="G28" i="8"/>
  <c r="F28" i="8"/>
  <c r="C28" i="8"/>
  <c r="B28" i="8"/>
  <c r="D37" i="8"/>
  <c r="D38" i="8"/>
  <c r="H40" i="8"/>
  <c r="D42" i="8"/>
  <c r="D45" i="8"/>
  <c r="D46" i="8"/>
  <c r="H48" i="8"/>
  <c r="H52" i="8"/>
  <c r="D53" i="8"/>
  <c r="O14" i="22"/>
  <c r="O13" i="22"/>
  <c r="G14" i="22"/>
  <c r="G13" i="22"/>
  <c r="F14" i="22"/>
  <c r="F13" i="22"/>
  <c r="C14" i="22"/>
  <c r="C13" i="22"/>
  <c r="B14" i="22"/>
  <c r="B13" i="22"/>
  <c r="D8" i="22"/>
  <c r="D7" i="22"/>
  <c r="B6" i="22"/>
  <c r="D6" i="22"/>
  <c r="B8" i="22"/>
  <c r="B7" i="22"/>
  <c r="D4" i="28"/>
  <c r="N7" i="27"/>
  <c r="N8" i="27"/>
  <c r="N9" i="27"/>
  <c r="N10" i="27"/>
  <c r="N11" i="27"/>
  <c r="N12" i="27"/>
  <c r="N13" i="27"/>
  <c r="N6" i="27"/>
  <c r="G7" i="27"/>
  <c r="G8" i="27"/>
  <c r="G9" i="27"/>
  <c r="G10" i="27"/>
  <c r="G11" i="27"/>
  <c r="G12" i="27"/>
  <c r="G13" i="27"/>
  <c r="G6" i="27"/>
  <c r="F7" i="27"/>
  <c r="F8" i="27"/>
  <c r="F9" i="27"/>
  <c r="F10" i="27"/>
  <c r="F11" i="27"/>
  <c r="F12" i="27"/>
  <c r="F13" i="27"/>
  <c r="F6" i="27"/>
  <c r="C6" i="27"/>
  <c r="C7" i="27"/>
  <c r="C8" i="27"/>
  <c r="C9" i="27"/>
  <c r="C10" i="27"/>
  <c r="C11" i="27"/>
  <c r="C12" i="27"/>
  <c r="C13" i="27"/>
  <c r="B7" i="27"/>
  <c r="B8" i="27"/>
  <c r="B9" i="27"/>
  <c r="B10" i="27"/>
  <c r="B11" i="27"/>
  <c r="B12" i="27"/>
  <c r="B13" i="27"/>
  <c r="B6" i="27"/>
  <c r="I17" i="34" l="1"/>
  <c r="H17" i="34"/>
  <c r="H35" i="8"/>
  <c r="H43" i="8"/>
  <c r="H46" i="8"/>
  <c r="H45" i="8"/>
  <c r="D30" i="8"/>
  <c r="H33" i="8"/>
  <c r="D35" i="8"/>
  <c r="H41" i="8"/>
  <c r="H49" i="8"/>
  <c r="H29" i="8"/>
  <c r="D31" i="8"/>
  <c r="H37" i="8"/>
  <c r="D39" i="8"/>
  <c r="D47" i="8"/>
  <c r="H28" i="8"/>
  <c r="H36" i="8"/>
  <c r="H44" i="8"/>
  <c r="H30" i="8"/>
  <c r="H38" i="8"/>
  <c r="D43" i="8"/>
  <c r="D40" i="8"/>
  <c r="D48" i="8"/>
  <c r="D41" i="8"/>
  <c r="D49" i="8"/>
  <c r="D32" i="8"/>
  <c r="D33" i="8"/>
  <c r="H53" i="8"/>
  <c r="D29" i="8"/>
  <c r="D51" i="8"/>
  <c r="H31" i="8"/>
  <c r="D34" i="8"/>
  <c r="H39" i="8"/>
  <c r="H47" i="8"/>
  <c r="D50" i="8"/>
  <c r="D28" i="8"/>
  <c r="D36" i="8"/>
  <c r="D44" i="8"/>
  <c r="F54" i="8"/>
  <c r="D52" i="8"/>
  <c r="J14" i="27"/>
  <c r="K10" i="27" s="1"/>
  <c r="J9" i="34"/>
  <c r="D6" i="34"/>
  <c r="D7" i="34"/>
  <c r="J11" i="34"/>
  <c r="J10" i="34"/>
  <c r="J15" i="34"/>
  <c r="J7" i="34"/>
  <c r="J13" i="34"/>
  <c r="J14" i="34"/>
  <c r="J8" i="34"/>
  <c r="J12" i="34"/>
  <c r="J6" i="34"/>
  <c r="B9" i="22"/>
  <c r="J16" i="34"/>
  <c r="K13" i="27" l="1"/>
  <c r="K7" i="27"/>
  <c r="K9" i="27"/>
  <c r="K8" i="27"/>
  <c r="K11" i="27"/>
  <c r="K12" i="27"/>
  <c r="K6" i="27"/>
  <c r="J17" i="34"/>
  <c r="K14" i="27" l="1"/>
  <c r="B8" i="34"/>
  <c r="G48" i="7"/>
  <c r="G49" i="7"/>
  <c r="G50" i="7"/>
  <c r="G51" i="7"/>
  <c r="G52" i="7"/>
  <c r="G53" i="7"/>
  <c r="G47" i="7"/>
  <c r="N48" i="7"/>
  <c r="N49" i="7"/>
  <c r="N50" i="7"/>
  <c r="N51" i="7"/>
  <c r="N52" i="7"/>
  <c r="N53" i="7"/>
  <c r="N47" i="7"/>
  <c r="F48" i="7"/>
  <c r="F49" i="7"/>
  <c r="F50" i="7"/>
  <c r="F51" i="7"/>
  <c r="F52" i="7"/>
  <c r="F53" i="7"/>
  <c r="F47" i="7"/>
  <c r="C48" i="7"/>
  <c r="C49" i="7"/>
  <c r="C50" i="7"/>
  <c r="C51" i="7"/>
  <c r="C52" i="7"/>
  <c r="C53" i="7"/>
  <c r="C47" i="7"/>
  <c r="B48" i="7"/>
  <c r="B49" i="7"/>
  <c r="B50" i="7"/>
  <c r="B51" i="7"/>
  <c r="B52" i="7"/>
  <c r="B53" i="7"/>
  <c r="B47"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6" i="7"/>
  <c r="K7" i="8"/>
  <c r="K8" i="8"/>
  <c r="K9" i="8"/>
  <c r="K10" i="8"/>
  <c r="K11" i="8"/>
  <c r="K12" i="8"/>
  <c r="K13" i="8"/>
  <c r="K14" i="8"/>
  <c r="K15" i="8"/>
  <c r="K16" i="8"/>
  <c r="K17" i="8"/>
  <c r="K18" i="8"/>
  <c r="K19" i="8"/>
  <c r="K20" i="8"/>
  <c r="K21" i="8"/>
  <c r="K22" i="8"/>
  <c r="K6" i="8"/>
  <c r="G7" i="8"/>
  <c r="G8" i="8"/>
  <c r="G9" i="8"/>
  <c r="G10" i="8"/>
  <c r="G11" i="8"/>
  <c r="G12" i="8"/>
  <c r="G13" i="8"/>
  <c r="G14" i="8"/>
  <c r="G15" i="8"/>
  <c r="G16" i="8"/>
  <c r="G17" i="8"/>
  <c r="G18" i="8"/>
  <c r="G19" i="8"/>
  <c r="G20" i="8"/>
  <c r="G21" i="8"/>
  <c r="G22" i="8"/>
  <c r="G6" i="8"/>
  <c r="F7" i="8"/>
  <c r="F8" i="8"/>
  <c r="F9" i="8"/>
  <c r="F10" i="8"/>
  <c r="F11" i="8"/>
  <c r="F12" i="8"/>
  <c r="F13" i="8"/>
  <c r="F14" i="8"/>
  <c r="F15" i="8"/>
  <c r="F16" i="8"/>
  <c r="F17" i="8"/>
  <c r="F18" i="8"/>
  <c r="F19" i="8"/>
  <c r="F20" i="8"/>
  <c r="F21" i="8"/>
  <c r="F22" i="8"/>
  <c r="F6" i="8"/>
  <c r="C7" i="8"/>
  <c r="C8" i="8"/>
  <c r="C9" i="8"/>
  <c r="C10" i="8"/>
  <c r="C11" i="8"/>
  <c r="C12" i="8"/>
  <c r="C13" i="8"/>
  <c r="C14" i="8"/>
  <c r="C15" i="8"/>
  <c r="C16" i="8"/>
  <c r="C17" i="8"/>
  <c r="C18" i="8"/>
  <c r="C19" i="8"/>
  <c r="C20" i="8"/>
  <c r="C21" i="8"/>
  <c r="C22" i="8"/>
  <c r="C6" i="8"/>
  <c r="B7" i="8"/>
  <c r="B8" i="8"/>
  <c r="B9" i="8"/>
  <c r="B10" i="8"/>
  <c r="B11" i="8"/>
  <c r="B12" i="8"/>
  <c r="B13" i="8"/>
  <c r="B14" i="8"/>
  <c r="B15" i="8"/>
  <c r="B16" i="8"/>
  <c r="B17" i="8"/>
  <c r="B18" i="8"/>
  <c r="B19" i="8"/>
  <c r="B20" i="8"/>
  <c r="B21" i="8"/>
  <c r="B22" i="8"/>
  <c r="B6" i="8"/>
  <c r="B6" i="7"/>
  <c r="C6" i="7"/>
  <c r="J6" i="7"/>
  <c r="B7" i="7"/>
  <c r="C7" i="7"/>
  <c r="J7" i="7"/>
  <c r="B8" i="7"/>
  <c r="C8" i="7"/>
  <c r="J8" i="7"/>
  <c r="B21" i="7"/>
  <c r="C21" i="7"/>
  <c r="B22" i="7"/>
  <c r="C22" i="7"/>
  <c r="B23" i="7"/>
  <c r="C23" i="7"/>
  <c r="J21" i="7"/>
  <c r="J22" i="7"/>
  <c r="J23" i="7"/>
  <c r="J24" i="7"/>
  <c r="C9" i="7"/>
  <c r="C10" i="7"/>
  <c r="C11" i="7"/>
  <c r="C12" i="7"/>
  <c r="C13" i="7"/>
  <c r="C14" i="7"/>
  <c r="C15" i="7"/>
  <c r="C16" i="7"/>
  <c r="C17" i="7"/>
  <c r="C18" i="7"/>
  <c r="C19" i="7"/>
  <c r="C20" i="7"/>
  <c r="C24" i="7"/>
  <c r="C25" i="7"/>
  <c r="C26" i="7"/>
  <c r="C27" i="7"/>
  <c r="C28" i="7"/>
  <c r="C29" i="7"/>
  <c r="C30" i="7"/>
  <c r="C31" i="7"/>
  <c r="C32" i="7"/>
  <c r="C33" i="7"/>
  <c r="C34" i="7"/>
  <c r="C35" i="7"/>
  <c r="C36" i="7"/>
  <c r="C37" i="7"/>
  <c r="C38" i="7"/>
  <c r="C39" i="7"/>
  <c r="C40" i="7"/>
  <c r="C41" i="7"/>
  <c r="B10" i="7"/>
  <c r="B11" i="7"/>
  <c r="B12" i="7"/>
  <c r="B13" i="7"/>
  <c r="B14" i="7"/>
  <c r="B15" i="7"/>
  <c r="B16" i="7"/>
  <c r="B17" i="7"/>
  <c r="B18" i="7"/>
  <c r="B19" i="7"/>
  <c r="B20" i="7"/>
  <c r="B24" i="7"/>
  <c r="B25" i="7"/>
  <c r="B26" i="7"/>
  <c r="B27" i="7"/>
  <c r="B28" i="7"/>
  <c r="B29" i="7"/>
  <c r="B30" i="7"/>
  <c r="B31" i="7"/>
  <c r="B32" i="7"/>
  <c r="B33" i="7"/>
  <c r="B34" i="7"/>
  <c r="B35" i="7"/>
  <c r="B36" i="7"/>
  <c r="B37" i="7"/>
  <c r="B38" i="7"/>
  <c r="B39" i="7"/>
  <c r="B40" i="7"/>
  <c r="B41" i="7"/>
  <c r="B9" i="7"/>
  <c r="B21" i="28"/>
  <c r="C21" i="28" s="1"/>
  <c r="D21" i="28"/>
  <c r="E21" i="28" s="1"/>
  <c r="N3" i="26"/>
  <c r="N4" i="26"/>
  <c r="N5" i="26"/>
  <c r="N6" i="26"/>
  <c r="N7" i="26"/>
  <c r="N8" i="26"/>
  <c r="N9" i="26"/>
  <c r="N10" i="26"/>
  <c r="N2" i="26"/>
  <c r="D51" i="7" l="1"/>
  <c r="G54" i="7"/>
  <c r="D53" i="7"/>
  <c r="D50" i="7"/>
  <c r="D48" i="7"/>
  <c r="B11" i="34"/>
  <c r="B12" i="34"/>
  <c r="C8" i="34"/>
  <c r="H50" i="7"/>
  <c r="D49" i="7"/>
  <c r="D52" i="7"/>
  <c r="D47" i="7"/>
  <c r="H48" i="7"/>
  <c r="H53" i="7"/>
  <c r="H49" i="7"/>
  <c r="H51" i="7"/>
  <c r="H52" i="7"/>
  <c r="H47" i="7"/>
  <c r="H6" i="7"/>
  <c r="H8" i="7"/>
  <c r="G42" i="7"/>
  <c r="D7" i="7"/>
  <c r="D6" i="7"/>
  <c r="B42" i="7"/>
  <c r="N42" i="7"/>
  <c r="D8" i="7"/>
  <c r="F42" i="7"/>
  <c r="H7" i="7"/>
  <c r="N54" i="7"/>
  <c r="D14" i="7"/>
  <c r="C42" i="7"/>
  <c r="D13" i="7"/>
  <c r="H22" i="7"/>
  <c r="D15" i="7"/>
  <c r="H13" i="7"/>
  <c r="H24" i="7"/>
  <c r="H23" i="7"/>
  <c r="D23" i="7"/>
  <c r="D21" i="7"/>
  <c r="D22" i="7"/>
  <c r="H21" i="7"/>
  <c r="E12" i="28"/>
  <c r="E15" i="28"/>
  <c r="E16" i="28"/>
  <c r="E13" i="28"/>
  <c r="E8" i="28"/>
  <c r="E17" i="28"/>
  <c r="E9" i="28"/>
  <c r="E18" i="28"/>
  <c r="E10" i="28"/>
  <c r="E19" i="28"/>
  <c r="E11" i="28"/>
  <c r="E20" i="28"/>
  <c r="C9" i="28"/>
  <c r="C18" i="28"/>
  <c r="E14" i="28"/>
  <c r="C13" i="28"/>
  <c r="C14" i="28"/>
  <c r="C10" i="28"/>
  <c r="C19" i="28"/>
  <c r="C11" i="28"/>
  <c r="C8" i="28"/>
  <c r="C12" i="28"/>
  <c r="C16" i="28"/>
  <c r="C20" i="28"/>
  <c r="C15" i="28"/>
  <c r="C17" i="28"/>
  <c r="D9" i="27"/>
  <c r="H12" i="27"/>
  <c r="D8" i="27"/>
  <c r="D11" i="27"/>
  <c r="H10" i="27"/>
  <c r="D12" i="27"/>
  <c r="H7" i="27"/>
  <c r="H9" i="27"/>
  <c r="N14" i="27"/>
  <c r="H8" i="27"/>
  <c r="D10" i="27"/>
  <c r="F14" i="27"/>
  <c r="D7" i="27"/>
  <c r="H13" i="27"/>
  <c r="B14" i="27"/>
  <c r="C14" i="27"/>
  <c r="H11" i="27"/>
  <c r="G14" i="27"/>
  <c r="D13" i="27"/>
  <c r="H6" i="27"/>
  <c r="D6" i="27"/>
  <c r="R12" i="27" l="1"/>
  <c r="L14" i="27"/>
  <c r="L13" i="27"/>
  <c r="L11" i="27"/>
  <c r="L12" i="27"/>
  <c r="L9" i="27"/>
  <c r="L6" i="27"/>
  <c r="L7" i="27"/>
  <c r="L8" i="27"/>
  <c r="L10" i="27"/>
  <c r="S10" i="27"/>
  <c r="R10" i="27"/>
  <c r="D8" i="34"/>
  <c r="C11" i="34"/>
  <c r="C12" i="34"/>
  <c r="B13" i="34"/>
  <c r="S6" i="27"/>
  <c r="S12" i="27"/>
  <c r="S9" i="27"/>
  <c r="S7" i="27"/>
  <c r="S11" i="27"/>
  <c r="D14" i="27"/>
  <c r="H14" i="27"/>
  <c r="R11" i="27"/>
  <c r="R8" i="27"/>
  <c r="R6" i="27"/>
  <c r="R9" i="27"/>
  <c r="S8" i="27"/>
  <c r="V9" i="27" s="1"/>
  <c r="R7" i="27"/>
  <c r="R13" i="27"/>
  <c r="S13" i="27"/>
  <c r="C13" i="34" l="1"/>
  <c r="V10" i="27"/>
  <c r="V8" i="27"/>
  <c r="V7" i="27"/>
  <c r="V11" i="27"/>
  <c r="V13" i="27"/>
  <c r="V12" i="27"/>
  <c r="V6" i="27"/>
  <c r="Z11" i="27"/>
  <c r="W11" i="27"/>
  <c r="AA9" i="27"/>
  <c r="Z6" i="27"/>
  <c r="AA12" i="27"/>
  <c r="Z9" i="27"/>
  <c r="W6" i="27"/>
  <c r="W12" i="27"/>
  <c r="AA10" i="27"/>
  <c r="Z7" i="27"/>
  <c r="W9" i="27"/>
  <c r="AA7" i="27"/>
  <c r="AA13" i="27"/>
  <c r="Z10" i="27"/>
  <c r="W7" i="27"/>
  <c r="Z13" i="27"/>
  <c r="W10" i="27"/>
  <c r="AA8" i="27"/>
  <c r="W13" i="27"/>
  <c r="AA11" i="27"/>
  <c r="Z8" i="27"/>
  <c r="W8" i="27"/>
  <c r="AA6" i="27"/>
  <c r="Z12" i="27"/>
  <c r="K23" i="8" l="1"/>
  <c r="H13" i="22"/>
  <c r="D14" i="22" l="1"/>
  <c r="D13" i="22"/>
  <c r="J14" i="22"/>
  <c r="J13" i="22"/>
  <c r="C6" i="22"/>
  <c r="H14" i="22"/>
  <c r="AB5" i="7"/>
  <c r="AF5" i="7" s="1"/>
  <c r="D21" i="20"/>
  <c r="C8" i="22" l="1"/>
  <c r="C7" i="22"/>
  <c r="D9" i="22" s="1"/>
  <c r="C9" i="22"/>
  <c r="J9" i="7" l="1"/>
  <c r="J10" i="7"/>
  <c r="J11" i="7"/>
  <c r="J12" i="7"/>
  <c r="J13" i="7"/>
  <c r="J14" i="7"/>
  <c r="J15" i="7"/>
  <c r="J16" i="7"/>
  <c r="J17" i="7"/>
  <c r="J18" i="7"/>
  <c r="J19" i="7"/>
  <c r="J20" i="7"/>
  <c r="J25" i="7"/>
  <c r="J26" i="7"/>
  <c r="J27" i="7"/>
  <c r="J28" i="7"/>
  <c r="J29" i="7"/>
  <c r="J30" i="7"/>
  <c r="J31" i="7"/>
  <c r="J32" i="7"/>
  <c r="J33" i="7"/>
  <c r="J34" i="7"/>
  <c r="J35" i="7"/>
  <c r="J36" i="7"/>
  <c r="J37" i="7"/>
  <c r="J38" i="7"/>
  <c r="J39" i="7"/>
  <c r="J40" i="7"/>
  <c r="J41" i="7"/>
  <c r="J42" i="7" l="1"/>
  <c r="K9" i="7" s="1"/>
  <c r="K23" i="7" l="1"/>
  <c r="K22" i="7"/>
  <c r="K24" i="7"/>
  <c r="K21" i="7"/>
  <c r="K6" i="7"/>
  <c r="K8" i="7"/>
  <c r="K7" i="7"/>
  <c r="D18" i="8"/>
  <c r="D11" i="8"/>
  <c r="H17" i="8"/>
  <c r="H9" i="8"/>
  <c r="D7" i="8"/>
  <c r="H10" i="8"/>
  <c r="D8" i="8"/>
  <c r="H11" i="8"/>
  <c r="H19" i="8"/>
  <c r="D13" i="8"/>
  <c r="D15" i="8"/>
  <c r="H20" i="8"/>
  <c r="D22" i="8"/>
  <c r="D14" i="8"/>
  <c r="H14" i="8"/>
  <c r="D21" i="8"/>
  <c r="H6" i="8"/>
  <c r="D10" i="8"/>
  <c r="D20" i="8"/>
  <c r="D12" i="8"/>
  <c r="H8" i="8"/>
  <c r="H7" i="8"/>
  <c r="H15" i="8"/>
  <c r="D9" i="8"/>
  <c r="H20" i="7"/>
  <c r="H32" i="7"/>
  <c r="H18" i="7"/>
  <c r="D36" i="7"/>
  <c r="H25" i="7" l="1"/>
  <c r="H10" i="7"/>
  <c r="D30" i="7"/>
  <c r="D27" i="7"/>
  <c r="D38" i="7"/>
  <c r="D19" i="7"/>
  <c r="D16" i="7"/>
  <c r="H38" i="7"/>
  <c r="H9" i="7"/>
  <c r="H19" i="7"/>
  <c r="D35" i="7"/>
  <c r="H15" i="7"/>
  <c r="H28" i="7"/>
  <c r="H34" i="7"/>
  <c r="D10" i="7"/>
  <c r="H26" i="7"/>
  <c r="H36" i="7"/>
  <c r="H29" i="7"/>
  <c r="D26" i="7"/>
  <c r="D9" i="7"/>
  <c r="H17" i="7"/>
  <c r="H31" i="7"/>
  <c r="D41" i="7"/>
  <c r="H11" i="7"/>
  <c r="H18" i="8"/>
  <c r="B23" i="8"/>
  <c r="H13" i="8"/>
  <c r="H22" i="8"/>
  <c r="D6" i="8"/>
  <c r="H21" i="8"/>
  <c r="K54" i="8"/>
  <c r="D17" i="8"/>
  <c r="D16" i="8"/>
  <c r="H16" i="8"/>
  <c r="H12" i="8"/>
  <c r="D19" i="8"/>
  <c r="D37" i="7"/>
  <c r="H30" i="7"/>
  <c r="H14" i="7"/>
  <c r="D40" i="7"/>
  <c r="H27" i="7"/>
  <c r="H33" i="7"/>
  <c r="D17" i="7"/>
  <c r="H35" i="7"/>
  <c r="B54" i="7"/>
  <c r="D25" i="7"/>
  <c r="H12" i="7"/>
  <c r="H37" i="7"/>
  <c r="H40" i="7"/>
  <c r="H41" i="7"/>
  <c r="D29" i="7"/>
  <c r="D18" i="7"/>
  <c r="D28" i="7"/>
  <c r="D11" i="7"/>
  <c r="D33" i="7"/>
  <c r="H16" i="7"/>
  <c r="H39" i="7"/>
  <c r="D34" i="7"/>
  <c r="D39" i="7"/>
  <c r="D31" i="7"/>
  <c r="D20" i="7"/>
  <c r="D32" i="7"/>
  <c r="D12" i="7"/>
  <c r="D24" i="7"/>
  <c r="K17" i="7"/>
  <c r="K39" i="7"/>
  <c r="K31" i="7"/>
  <c r="K20" i="7"/>
  <c r="K16" i="7"/>
  <c r="K38" i="7"/>
  <c r="K30" i="7"/>
  <c r="K19" i="7"/>
  <c r="K15" i="7"/>
  <c r="K37" i="7"/>
  <c r="K29" i="7"/>
  <c r="K18" i="7"/>
  <c r="K35" i="7"/>
  <c r="K27" i="7"/>
  <c r="K12" i="7"/>
  <c r="K41" i="7"/>
  <c r="K34" i="7"/>
  <c r="K26" i="7"/>
  <c r="K11" i="7"/>
  <c r="K40" i="7"/>
  <c r="K33" i="7"/>
  <c r="K25" i="7"/>
  <c r="K14" i="7"/>
  <c r="K36" i="7"/>
  <c r="K28" i="7"/>
  <c r="K13" i="7"/>
  <c r="K10" i="7"/>
  <c r="K32" i="7"/>
  <c r="O14" i="8" l="1"/>
  <c r="P7" i="8"/>
  <c r="K42" i="7"/>
  <c r="S20" i="7"/>
  <c r="S15" i="7"/>
  <c r="S14" i="7"/>
  <c r="S12" i="7"/>
  <c r="S38" i="7"/>
  <c r="S30" i="7"/>
  <c r="S29" i="7"/>
  <c r="S19" i="7"/>
  <c r="S35" i="7"/>
  <c r="S36" i="7"/>
  <c r="S11" i="7"/>
  <c r="S26" i="7"/>
  <c r="S41" i="7"/>
  <c r="S33" i="7"/>
  <c r="S18" i="7"/>
  <c r="S39" i="7"/>
  <c r="S40" i="7"/>
  <c r="S27" i="7"/>
  <c r="S31" i="7"/>
  <c r="S34" i="7"/>
  <c r="S10" i="7"/>
  <c r="S16" i="7"/>
  <c r="S37" i="7"/>
  <c r="S17" i="7"/>
  <c r="S28" i="7"/>
  <c r="S9" i="7"/>
  <c r="S13" i="7"/>
  <c r="S21" i="7"/>
  <c r="S23" i="7"/>
  <c r="S22" i="7"/>
  <c r="S6" i="7"/>
  <c r="S24" i="7"/>
  <c r="S7" i="7"/>
  <c r="S8" i="7"/>
  <c r="S25" i="7"/>
  <c r="S32" i="7"/>
  <c r="R28" i="7"/>
  <c r="R36" i="7"/>
  <c r="R9" i="7"/>
  <c r="R17" i="7"/>
  <c r="R39" i="7"/>
  <c r="R20" i="7"/>
  <c r="R24" i="7"/>
  <c r="R40" i="7"/>
  <c r="R6" i="7"/>
  <c r="R25" i="7"/>
  <c r="R33" i="7"/>
  <c r="R41" i="7"/>
  <c r="R14" i="7"/>
  <c r="R26" i="7"/>
  <c r="R7" i="7"/>
  <c r="R35" i="7"/>
  <c r="R21" i="7"/>
  <c r="R29" i="7"/>
  <c r="R37" i="7"/>
  <c r="R10" i="7"/>
  <c r="R18" i="7"/>
  <c r="R23" i="7"/>
  <c r="R12" i="7"/>
  <c r="R32" i="7"/>
  <c r="R22" i="7"/>
  <c r="R30" i="7"/>
  <c r="R38" i="7"/>
  <c r="R11" i="7"/>
  <c r="R19" i="7"/>
  <c r="R31" i="7"/>
  <c r="R15" i="7"/>
  <c r="R8" i="7"/>
  <c r="R34" i="7"/>
  <c r="R27" i="7"/>
  <c r="R16" i="7"/>
  <c r="R13" i="7"/>
  <c r="O17" i="8"/>
  <c r="O20" i="8"/>
  <c r="O22" i="8"/>
  <c r="O8" i="8"/>
  <c r="O18" i="8"/>
  <c r="O10" i="8"/>
  <c r="O11" i="8"/>
  <c r="O16" i="8"/>
  <c r="O6" i="8"/>
  <c r="O9" i="8"/>
  <c r="O12" i="8"/>
  <c r="O13" i="8"/>
  <c r="O15" i="8"/>
  <c r="O19" i="8"/>
  <c r="O21" i="8"/>
  <c r="O7" i="8"/>
  <c r="P8" i="8"/>
  <c r="P18" i="8"/>
  <c r="P14" i="8"/>
  <c r="P15" i="8"/>
  <c r="P12" i="8"/>
  <c r="P22" i="8"/>
  <c r="P6" i="8"/>
  <c r="P10" i="8"/>
  <c r="P13" i="8"/>
  <c r="P21" i="8"/>
  <c r="P16" i="8"/>
  <c r="P17" i="8"/>
  <c r="P20" i="8"/>
  <c r="P9" i="8"/>
  <c r="P19" i="8"/>
  <c r="P11" i="8"/>
  <c r="G54" i="8"/>
  <c r="C54" i="8"/>
  <c r="D54" i="8" s="1"/>
  <c r="B54" i="8"/>
  <c r="G23" i="8"/>
  <c r="F23" i="8"/>
  <c r="C23" i="8"/>
  <c r="D23" i="8" s="1"/>
  <c r="C54" i="7"/>
  <c r="D54" i="7" s="1"/>
  <c r="F54" i="7"/>
  <c r="D42" i="7"/>
  <c r="H42" i="7"/>
  <c r="X24" i="7" l="1"/>
  <c r="X32" i="7"/>
  <c r="X40" i="7"/>
  <c r="X13" i="7"/>
  <c r="X6" i="7"/>
  <c r="W14" i="7"/>
  <c r="W22" i="7"/>
  <c r="W30" i="7"/>
  <c r="W38" i="7"/>
  <c r="X25" i="7"/>
  <c r="X33" i="7"/>
  <c r="X41" i="7"/>
  <c r="X14" i="7"/>
  <c r="W7" i="7"/>
  <c r="W15" i="7"/>
  <c r="W23" i="7"/>
  <c r="W31" i="7"/>
  <c r="W39" i="7"/>
  <c r="X26" i="7"/>
  <c r="X34" i="7"/>
  <c r="X7" i="7"/>
  <c r="X15" i="7"/>
  <c r="W8" i="7"/>
  <c r="W16" i="7"/>
  <c r="W24" i="7"/>
  <c r="W32" i="7"/>
  <c r="W40" i="7"/>
  <c r="X27" i="7"/>
  <c r="X35" i="7"/>
  <c r="X8" i="7"/>
  <c r="X16" i="7"/>
  <c r="W9" i="7"/>
  <c r="W17" i="7"/>
  <c r="W25" i="7"/>
  <c r="W33" i="7"/>
  <c r="W41" i="7"/>
  <c r="X28" i="7"/>
  <c r="X36" i="7"/>
  <c r="X9" i="7"/>
  <c r="X17" i="7"/>
  <c r="W10" i="7"/>
  <c r="W18" i="7"/>
  <c r="W26" i="7"/>
  <c r="W34" i="7"/>
  <c r="W6" i="7"/>
  <c r="X21" i="7"/>
  <c r="X29" i="7"/>
  <c r="X37" i="7"/>
  <c r="X10" i="7"/>
  <c r="X18" i="7"/>
  <c r="W11" i="7"/>
  <c r="W19" i="7"/>
  <c r="W27" i="7"/>
  <c r="W35" i="7"/>
  <c r="X22" i="7"/>
  <c r="X30" i="7"/>
  <c r="X38" i="7"/>
  <c r="X11" i="7"/>
  <c r="X19" i="7"/>
  <c r="W12" i="7"/>
  <c r="W20" i="7"/>
  <c r="W28" i="7"/>
  <c r="W36" i="7"/>
  <c r="X23" i="7"/>
  <c r="X31" i="7"/>
  <c r="X39" i="7"/>
  <c r="X12" i="7"/>
  <c r="X20" i="7"/>
  <c r="W13" i="7"/>
  <c r="W21" i="7"/>
  <c r="W29" i="7"/>
  <c r="W37" i="7"/>
  <c r="X9" i="8"/>
  <c r="W8" i="8"/>
  <c r="S15" i="8"/>
  <c r="AB17" i="7"/>
  <c r="AB25" i="7"/>
  <c r="AB33" i="7"/>
  <c r="AB41" i="7"/>
  <c r="AA13" i="7"/>
  <c r="AA21" i="7"/>
  <c r="AA29" i="7"/>
  <c r="AA37" i="7"/>
  <c r="AA9" i="7"/>
  <c r="AB36" i="7"/>
  <c r="AA24" i="7"/>
  <c r="AA40" i="7"/>
  <c r="AB21" i="7"/>
  <c r="AB29" i="7"/>
  <c r="AB9" i="7"/>
  <c r="AA33" i="7"/>
  <c r="AB14" i="7"/>
  <c r="AB22" i="7"/>
  <c r="AB30" i="7"/>
  <c r="AB38" i="7"/>
  <c r="AA10" i="7"/>
  <c r="AA18" i="7"/>
  <c r="AA26" i="7"/>
  <c r="AA34" i="7"/>
  <c r="AA6" i="7"/>
  <c r="AB15" i="7"/>
  <c r="AB31" i="7"/>
  <c r="AB39" i="7"/>
  <c r="AA19" i="7"/>
  <c r="AA27" i="7"/>
  <c r="AA35" i="7"/>
  <c r="AB16" i="7"/>
  <c r="AB32" i="7"/>
  <c r="AA20" i="7"/>
  <c r="AA8" i="7"/>
  <c r="AB10" i="7"/>
  <c r="AB18" i="7"/>
  <c r="AB26" i="7"/>
  <c r="AB34" i="7"/>
  <c r="AB6" i="7"/>
  <c r="AA14" i="7"/>
  <c r="AA22" i="7"/>
  <c r="AA30" i="7"/>
  <c r="AA38" i="7"/>
  <c r="AB20" i="7"/>
  <c r="AB8" i="7"/>
  <c r="AA32" i="7"/>
  <c r="AB13" i="7"/>
  <c r="AB37" i="7"/>
  <c r="AA17" i="7"/>
  <c r="AA25" i="7"/>
  <c r="AA41" i="7"/>
  <c r="AB11" i="7"/>
  <c r="AB19" i="7"/>
  <c r="AB27" i="7"/>
  <c r="AB35" i="7"/>
  <c r="AB7" i="7"/>
  <c r="AA15" i="7"/>
  <c r="AA23" i="7"/>
  <c r="AA31" i="7"/>
  <c r="AA39" i="7"/>
  <c r="AB28" i="7"/>
  <c r="AA16" i="7"/>
  <c r="AA11" i="7"/>
  <c r="AA7" i="7"/>
  <c r="AA28" i="7"/>
  <c r="AB12" i="7"/>
  <c r="AB23" i="7"/>
  <c r="AB24" i="7"/>
  <c r="AB40" i="7"/>
  <c r="AA12" i="7"/>
  <c r="AA36" i="7"/>
  <c r="L13" i="7"/>
  <c r="O6" i="7"/>
  <c r="O8" i="7"/>
  <c r="L7" i="7"/>
  <c r="O7" i="7"/>
  <c r="L8" i="7"/>
  <c r="L6" i="7"/>
  <c r="O24" i="7"/>
  <c r="O21" i="7"/>
  <c r="O23" i="7"/>
  <c r="L24" i="7"/>
  <c r="L23" i="7"/>
  <c r="L22" i="7"/>
  <c r="L21" i="7"/>
  <c r="X10" i="8"/>
  <c r="X8" i="8"/>
  <c r="W10" i="8"/>
  <c r="W9" i="8"/>
  <c r="W14" i="8"/>
  <c r="X14" i="8"/>
  <c r="X21" i="8"/>
  <c r="W7" i="8"/>
  <c r="X12" i="8"/>
  <c r="W16" i="8"/>
  <c r="X6" i="8"/>
  <c r="X13" i="8"/>
  <c r="W17" i="8"/>
  <c r="X16" i="8"/>
  <c r="X17" i="8"/>
  <c r="W18" i="8"/>
  <c r="W19" i="8"/>
  <c r="X18" i="8"/>
  <c r="W15" i="8"/>
  <c r="W20" i="8"/>
  <c r="W11" i="8"/>
  <c r="X7" i="8"/>
  <c r="W21" i="8"/>
  <c r="W12" i="8"/>
  <c r="X19" i="8"/>
  <c r="X15" i="8"/>
  <c r="W6" i="8"/>
  <c r="W13" i="8"/>
  <c r="X20" i="8"/>
  <c r="X11" i="8"/>
  <c r="S11" i="8"/>
  <c r="S12" i="8"/>
  <c r="S20" i="8"/>
  <c r="S6" i="8"/>
  <c r="S19" i="8"/>
  <c r="S10" i="8"/>
  <c r="S16" i="8"/>
  <c r="S21" i="8"/>
  <c r="S14" i="8"/>
  <c r="S8" i="8"/>
  <c r="S13" i="8"/>
  <c r="S17" i="8"/>
  <c r="S7" i="8"/>
  <c r="S9" i="8"/>
  <c r="S18" i="8"/>
  <c r="L9" i="7"/>
  <c r="H54" i="7"/>
  <c r="H23" i="8"/>
  <c r="H54" i="8"/>
  <c r="O11" i="7"/>
  <c r="O29" i="7"/>
  <c r="O33" i="7"/>
  <c r="O41" i="7"/>
  <c r="O20" i="7"/>
  <c r="O40" i="7"/>
  <c r="O18" i="7"/>
  <c r="O12" i="7"/>
  <c r="O37" i="7"/>
  <c r="O9" i="7"/>
  <c r="O31" i="7"/>
  <c r="O10" i="7"/>
  <c r="O19" i="7"/>
  <c r="O30" i="7"/>
  <c r="O17" i="7"/>
  <c r="O25" i="7"/>
  <c r="O39" i="7"/>
  <c r="O38" i="7"/>
  <c r="O32" i="7"/>
  <c r="O28" i="7"/>
  <c r="O16" i="7"/>
  <c r="O27" i="7"/>
  <c r="O34" i="7"/>
  <c r="O13" i="7"/>
  <c r="O15" i="7"/>
  <c r="O36" i="7"/>
  <c r="O14" i="7"/>
  <c r="O35" i="7"/>
  <c r="O26" i="7"/>
  <c r="L19" i="7"/>
  <c r="L30" i="7"/>
  <c r="L38" i="7"/>
  <c r="L15" i="7"/>
  <c r="L34" i="7"/>
  <c r="L11" i="7"/>
  <c r="L20" i="7"/>
  <c r="L31" i="7"/>
  <c r="L39" i="7"/>
  <c r="L16" i="7"/>
  <c r="L32" i="7"/>
  <c r="L42" i="7"/>
  <c r="L17" i="7"/>
  <c r="L25" i="7"/>
  <c r="L33" i="7"/>
  <c r="L40" i="7"/>
  <c r="L10" i="7"/>
  <c r="L26" i="7"/>
  <c r="L41" i="7"/>
  <c r="L27" i="7"/>
  <c r="L35" i="7"/>
  <c r="L12" i="7"/>
  <c r="L28" i="7"/>
  <c r="L36" i="7"/>
  <c r="L18" i="7"/>
  <c r="L29" i="7"/>
  <c r="L37" i="7"/>
  <c r="L14" i="7"/>
  <c r="T26" i="7" l="1"/>
  <c r="T18" i="7"/>
  <c r="T12" i="7"/>
  <c r="T25" i="7"/>
  <c r="T35" i="7"/>
  <c r="T17" i="7"/>
  <c r="T34" i="7"/>
  <c r="T21" i="7"/>
  <c r="T29" i="7"/>
  <c r="T14" i="7"/>
  <c r="T27" i="7"/>
  <c r="T15" i="7"/>
  <c r="T22" i="7"/>
  <c r="T7" i="7"/>
  <c r="T37" i="7"/>
  <c r="T41" i="7"/>
  <c r="T32" i="7"/>
  <c r="T38" i="7"/>
  <c r="T23" i="7"/>
  <c r="T16" i="7"/>
  <c r="T30" i="7"/>
  <c r="T24" i="7"/>
  <c r="O42" i="7"/>
  <c r="T39" i="7"/>
  <c r="T6" i="7"/>
  <c r="T13" i="7"/>
  <c r="T19" i="7"/>
  <c r="T31" i="7"/>
  <c r="T8" i="7"/>
  <c r="T40" i="7"/>
  <c r="T28" i="7"/>
  <c r="T33" i="7"/>
  <c r="T20" i="7"/>
  <c r="T10" i="7"/>
  <c r="T36" i="7"/>
  <c r="T11" i="7"/>
  <c r="T9" i="7"/>
  <c r="AE7" i="7" l="1"/>
  <c r="AE15" i="7"/>
  <c r="AE23" i="7"/>
  <c r="AE31" i="7"/>
  <c r="AE39" i="7"/>
  <c r="AF13" i="7"/>
  <c r="AF21" i="7"/>
  <c r="AF29" i="7"/>
  <c r="AF37" i="7"/>
  <c r="AF9" i="7"/>
  <c r="AE8" i="7"/>
  <c r="AE16" i="7"/>
  <c r="AE24" i="7"/>
  <c r="AE32" i="7"/>
  <c r="AE40" i="7"/>
  <c r="AF14" i="7"/>
  <c r="AF22" i="7"/>
  <c r="AF30" i="7"/>
  <c r="AF38" i="7"/>
  <c r="AE9" i="7"/>
  <c r="AE17" i="7"/>
  <c r="AE25" i="7"/>
  <c r="AE33" i="7"/>
  <c r="AE41" i="7"/>
  <c r="AF15" i="7"/>
  <c r="AF23" i="7"/>
  <c r="AF31" i="7"/>
  <c r="AF39" i="7"/>
  <c r="AE10" i="7"/>
  <c r="AE18" i="7"/>
  <c r="AE26" i="7"/>
  <c r="AE34" i="7"/>
  <c r="AE6" i="7"/>
  <c r="AF16" i="7"/>
  <c r="AF24" i="7"/>
  <c r="AF32" i="7"/>
  <c r="AF40" i="7"/>
  <c r="AE11" i="7"/>
  <c r="AE19" i="7"/>
  <c r="AE27" i="7"/>
  <c r="AE35" i="7"/>
  <c r="AF17" i="7"/>
  <c r="AF25" i="7"/>
  <c r="AF33" i="7"/>
  <c r="AF41" i="7"/>
  <c r="AE12" i="7"/>
  <c r="AE20" i="7"/>
  <c r="AE28" i="7"/>
  <c r="AE36" i="7"/>
  <c r="AF10" i="7"/>
  <c r="AF18" i="7"/>
  <c r="AF26" i="7"/>
  <c r="AF34" i="7"/>
  <c r="AF6" i="7"/>
  <c r="AE13" i="7"/>
  <c r="AE21" i="7"/>
  <c r="AE29" i="7"/>
  <c r="AE37" i="7"/>
  <c r="AF11" i="7"/>
  <c r="AF19" i="7"/>
  <c r="AF27" i="7"/>
  <c r="AF35" i="7"/>
  <c r="AF7" i="7"/>
  <c r="AE14" i="7"/>
  <c r="AE22" i="7"/>
  <c r="AE30" i="7"/>
  <c r="AE38" i="7"/>
  <c r="AF12" i="7"/>
  <c r="AF20" i="7"/>
  <c r="AF28" i="7"/>
  <c r="AF36" i="7"/>
  <c r="AF8" i="7"/>
</calcChain>
</file>

<file path=xl/sharedStrings.xml><?xml version="1.0" encoding="utf-8"?>
<sst xmlns="http://schemas.openxmlformats.org/spreadsheetml/2006/main" count="1633" uniqueCount="288">
  <si>
    <t>an_prime</t>
  </si>
  <si>
    <t>champ</t>
  </si>
  <si>
    <t>nbindiv_510</t>
  </si>
  <si>
    <t>nbindiv_510ppv3m</t>
  </si>
  <si>
    <t>nbindiv_510ppv3p</t>
  </si>
  <si>
    <t>Secteur privé (champ des ETE)</t>
  </si>
  <si>
    <t>Secteur privé (hors champ des ETE)</t>
  </si>
  <si>
    <t>Secteur public</t>
  </si>
  <si>
    <t>secteur_NA38_i</t>
  </si>
  <si>
    <t>BZ Industries extractives</t>
  </si>
  <si>
    <t>GS1 Industrie</t>
  </si>
  <si>
    <t>CA Industries agro-alimentaires</t>
  </si>
  <si>
    <t>CB Habillement, textile et cuir</t>
  </si>
  <si>
    <t>CC Bois et papier</t>
  </si>
  <si>
    <t>CD Cokéfaction et raffinage</t>
  </si>
  <si>
    <t>CE Industrie chimique</t>
  </si>
  <si>
    <t>CF Industrie pharmaceutique</t>
  </si>
  <si>
    <t>CG Industrie des plastiques et autres produits non minéraux</t>
  </si>
  <si>
    <t>CH Métallurgie et fabrication de produits métalliques</t>
  </si>
  <si>
    <t>CI Fabrication de produits informatiques, électroniques et optiques</t>
  </si>
  <si>
    <t>CJ Fabrication d'équipements électriques</t>
  </si>
  <si>
    <t>CK Fabrication de machines et équipements n.c.a.</t>
  </si>
  <si>
    <t>CL Fabrication de matériels de transport</t>
  </si>
  <si>
    <t>CM Industrie du meuble et diverses ; réparation et installation de machines</t>
  </si>
  <si>
    <t>DZ Production et distribution d'électricité, de gaz, de vapeur et d'air conditionné</t>
  </si>
  <si>
    <t>EZ Production et distribution d'eau, assainissement, gestion des déchets et dépollution</t>
  </si>
  <si>
    <t>FZ Construction</t>
  </si>
  <si>
    <t>GS2 Construction</t>
  </si>
  <si>
    <t>GZ Commerce, réparation d'automobiles et de motocycles</t>
  </si>
  <si>
    <t>GS3 Commerce</t>
  </si>
  <si>
    <t>HZ Transports et entreposage</t>
  </si>
  <si>
    <t>GS5 Autres services marchands hors intérim</t>
  </si>
  <si>
    <t>IZ Hébergement et restauration</t>
  </si>
  <si>
    <t>GS4 Hôtellerie-restauration</t>
  </si>
  <si>
    <t>JA Edition et audiovisuel</t>
  </si>
  <si>
    <t>JB Télécommunications</t>
  </si>
  <si>
    <t>JC Activités informatiques</t>
  </si>
  <si>
    <t>KZ Activités financières et d'assurance</t>
  </si>
  <si>
    <t>LZ Activités immobilières</t>
  </si>
  <si>
    <t>MA Activités juridiques, de conseil et d'ingénierie</t>
  </si>
  <si>
    <t>MB Recherche et développement</t>
  </si>
  <si>
    <t>MC autres activités scientifiques et techniques</t>
  </si>
  <si>
    <t>NZa Intérimaires</t>
  </si>
  <si>
    <t>GS6 Intérimaires</t>
  </si>
  <si>
    <t>NZb Activités de services administratifs et de soutien [hors intérimaires]</t>
  </si>
  <si>
    <t>OZ Administration publique</t>
  </si>
  <si>
    <t>GS7 Services non marchands</t>
  </si>
  <si>
    <t>PZ Education</t>
  </si>
  <si>
    <t>QA Activités pour la santé humaine</t>
  </si>
  <si>
    <t>QB Action sociale et hébergement médico-social</t>
  </si>
  <si>
    <t>RZ Arts, spectacles et activités récréatives</t>
  </si>
  <si>
    <t>SZ autres activités de services</t>
  </si>
  <si>
    <t>01</t>
  </si>
  <si>
    <t>Guadeloupe</t>
  </si>
  <si>
    <t>02</t>
  </si>
  <si>
    <t>Martinique</t>
  </si>
  <si>
    <t>03</t>
  </si>
  <si>
    <t>Guyane</t>
  </si>
  <si>
    <t>04</t>
  </si>
  <si>
    <t>La Réunion</t>
  </si>
  <si>
    <t>11</t>
  </si>
  <si>
    <t>Île-de-France</t>
  </si>
  <si>
    <t>24</t>
  </si>
  <si>
    <t>Centre-Val de Loire</t>
  </si>
  <si>
    <t>Centre</t>
  </si>
  <si>
    <t>27</t>
  </si>
  <si>
    <t>Bourgogne-Franche-Comté</t>
  </si>
  <si>
    <t>26</t>
  </si>
  <si>
    <t>Bourgogne</t>
  </si>
  <si>
    <t>43</t>
  </si>
  <si>
    <t>Franche-Comté</t>
  </si>
  <si>
    <t>28</t>
  </si>
  <si>
    <t>Normandie</t>
  </si>
  <si>
    <t>23</t>
  </si>
  <si>
    <t>Haute-Normandie</t>
  </si>
  <si>
    <t>25</t>
  </si>
  <si>
    <t>Basse-Normandie</t>
  </si>
  <si>
    <t>32</t>
  </si>
  <si>
    <t>Hauts-de-France</t>
  </si>
  <si>
    <t>22</t>
  </si>
  <si>
    <t>Picardie</t>
  </si>
  <si>
    <t>31</t>
  </si>
  <si>
    <t>Nord-Pas-de-Calais</t>
  </si>
  <si>
    <t>44</t>
  </si>
  <si>
    <t>Grand Est</t>
  </si>
  <si>
    <t>21</t>
  </si>
  <si>
    <t>Champagne-Ardenne</t>
  </si>
  <si>
    <t>41</t>
  </si>
  <si>
    <t>Lorraine</t>
  </si>
  <si>
    <t>42</t>
  </si>
  <si>
    <t>Alsace</t>
  </si>
  <si>
    <t>52</t>
  </si>
  <si>
    <t>Pays de la Loire</t>
  </si>
  <si>
    <t>53</t>
  </si>
  <si>
    <t>Bretagne</t>
  </si>
  <si>
    <t>75</t>
  </si>
  <si>
    <t>Nouvelle-Aquitaine</t>
  </si>
  <si>
    <t>54</t>
  </si>
  <si>
    <t>Poitou-Charentes</t>
  </si>
  <si>
    <t>72</t>
  </si>
  <si>
    <t>Aquitaine</t>
  </si>
  <si>
    <t>74</t>
  </si>
  <si>
    <t>Limousin</t>
  </si>
  <si>
    <t>76</t>
  </si>
  <si>
    <t>Occitanie</t>
  </si>
  <si>
    <t>73</t>
  </si>
  <si>
    <t>Midi-Pyrénées</t>
  </si>
  <si>
    <t>91</t>
  </si>
  <si>
    <t>Languedoc-Roussillon</t>
  </si>
  <si>
    <t>84</t>
  </si>
  <si>
    <t>Auvergne-Rhône-Alpes</t>
  </si>
  <si>
    <t>82</t>
  </si>
  <si>
    <t>Rhône-Alpes</t>
  </si>
  <si>
    <t>83</t>
  </si>
  <si>
    <t>Auvergne</t>
  </si>
  <si>
    <t>93</t>
  </si>
  <si>
    <t>Provence-Alpes-Côte d'Azur</t>
  </si>
  <si>
    <t>94</t>
  </si>
  <si>
    <t>Corse</t>
  </si>
  <si>
    <t>Total</t>
  </si>
  <si>
    <t xml:space="preserve"> Nombre de salariés bénéficiaires de la prime PPV</t>
  </si>
  <si>
    <t>Montant moyen PPV</t>
  </si>
  <si>
    <t>Montants en euros</t>
  </si>
  <si>
    <t>* DI = données individuelles par salarié</t>
  </si>
  <si>
    <t xml:space="preserve"> </t>
  </si>
  <si>
    <t>en %</t>
  </si>
  <si>
    <t xml:space="preserve"> Nombre d'établissements versant la PPV</t>
  </si>
  <si>
    <t>Part des établissements versant la PPV</t>
  </si>
  <si>
    <t>Grand secteur d'activité</t>
  </si>
  <si>
    <t>Secteur d'activité (nace38)</t>
  </si>
  <si>
    <t xml:space="preserve"> Nombre de salariés bénéficiaires de la PPV</t>
  </si>
  <si>
    <t>Montant de la PPV (DI seule)</t>
  </si>
  <si>
    <t>Montant de PPV</t>
  </si>
  <si>
    <t>Région</t>
  </si>
  <si>
    <t>Anienne région</t>
  </si>
  <si>
    <t>Montant de la PPV (DI* seule)</t>
  </si>
  <si>
    <t xml:space="preserve">  Des jeux de données, comprenant des croisements secteurs x zones géograhiques, sont disponibles sur open.urssaf.fr.</t>
  </si>
  <si>
    <t>Structure assiette</t>
  </si>
  <si>
    <t>structure prime / structure assiette</t>
  </si>
  <si>
    <t>Intensité recours</t>
  </si>
  <si>
    <t>Année</t>
  </si>
  <si>
    <t>Code région</t>
  </si>
  <si>
    <t>Code ancienne région</t>
  </si>
  <si>
    <t>Ancienne région</t>
  </si>
  <si>
    <t>Montant prime PPV</t>
  </si>
  <si>
    <t>Nombre établissement prime PPV</t>
  </si>
  <si>
    <t>Nombre individus prime PPV</t>
  </si>
  <si>
    <t>Montant PPV moyen par indiv</t>
  </si>
  <si>
    <t>Taux de couverture des DI</t>
  </si>
  <si>
    <t>Total établissements actifs</t>
  </si>
  <si>
    <t>Part établissements avec primes</t>
  </si>
  <si>
    <t>2023</t>
  </si>
  <si>
    <t>2022</t>
  </si>
  <si>
    <t>antrim</t>
  </si>
  <si>
    <t>choix trimestre (liste déroulante)</t>
  </si>
  <si>
    <t xml:space="preserve"> Nombre d'établissements actifs</t>
  </si>
  <si>
    <t>Secteur NA38i</t>
  </si>
  <si>
    <t>Total trimestre</t>
  </si>
  <si>
    <t>% prime</t>
  </si>
  <si>
    <t>ass_sala</t>
  </si>
  <si>
    <t>Assiette salariale</t>
  </si>
  <si>
    <t>annee</t>
  </si>
  <si>
    <t>mt_dadi_total</t>
  </si>
  <si>
    <t>ppv</t>
  </si>
  <si>
    <t>b52_pri_mt902</t>
  </si>
  <si>
    <t>b52_pri_mt904</t>
  </si>
  <si>
    <t>b52_pri_mt905</t>
  </si>
  <si>
    <t>da_510</t>
  </si>
  <si>
    <t>nbetab_dadi</t>
  </si>
  <si>
    <t>nbetab_ind_510ppv3p</t>
  </si>
  <si>
    <t>nbetab_ind_510ppv3m</t>
  </si>
  <si>
    <t>rang part etab</t>
  </si>
  <si>
    <t>rang montant moyen</t>
  </si>
  <si>
    <t>région</t>
  </si>
  <si>
    <t>rang</t>
  </si>
  <si>
    <t>part etab/versant</t>
  </si>
  <si>
    <t>secteur</t>
  </si>
  <si>
    <t>rang intensité recours</t>
  </si>
  <si>
    <t>intensité du recours</t>
  </si>
  <si>
    <t>liste_an</t>
  </si>
  <si>
    <t>CM Industrie du meuble et diverses , réparation et installation de machines</t>
  </si>
  <si>
    <t>0  à    9</t>
  </si>
  <si>
    <t>0000-0009</t>
  </si>
  <si>
    <t>10  à   19</t>
  </si>
  <si>
    <t>0010-0019</t>
  </si>
  <si>
    <t>20  à   49</t>
  </si>
  <si>
    <t>0020-0049</t>
  </si>
  <si>
    <t>50  à   99</t>
  </si>
  <si>
    <t>0050-0099</t>
  </si>
  <si>
    <t>100  à  249</t>
  </si>
  <si>
    <t>0100-0249</t>
  </si>
  <si>
    <t>250  à  499</t>
  </si>
  <si>
    <t>0250-0499</t>
  </si>
  <si>
    <t>500  à 1999</t>
  </si>
  <si>
    <t>0500-1999</t>
  </si>
  <si>
    <t>2000 et plus</t>
  </si>
  <si>
    <t>2000-plus</t>
  </si>
  <si>
    <t>montant moyen en €</t>
  </si>
  <si>
    <t>tranche de montant de prime individuelle</t>
  </si>
  <si>
    <t xml:space="preserve"> Montant de la prime PPV (DI seule)</t>
  </si>
  <si>
    <t xml:space="preserve">      &lt;100 euros</t>
  </si>
  <si>
    <t xml:space="preserve"> 100 à 199 euros</t>
  </si>
  <si>
    <t xml:space="preserve"> 200 à 299 euros</t>
  </si>
  <si>
    <t xml:space="preserve"> 300 à 399 euros</t>
  </si>
  <si>
    <t xml:space="preserve"> 400 à 499 euros</t>
  </si>
  <si>
    <t xml:space="preserve"> 500 à 599 euros</t>
  </si>
  <si>
    <t xml:space="preserve"> 600 à 699 euros</t>
  </si>
  <si>
    <t xml:space="preserve"> 700 à 799 euros</t>
  </si>
  <si>
    <t xml:space="preserve"> 800 à 899 euros</t>
  </si>
  <si>
    <t>900 à 999 euros</t>
  </si>
  <si>
    <t>1000 à 1999 euros</t>
  </si>
  <si>
    <t>2000 à 2999 euros</t>
  </si>
  <si>
    <t>&gt;=3000 euros</t>
  </si>
  <si>
    <t>periode</t>
  </si>
  <si>
    <t>choix an (liste déroulante)</t>
  </si>
  <si>
    <t>choix année (liste déroulante)</t>
  </si>
  <si>
    <t>Montant DI total PPV</t>
  </si>
  <si>
    <t>libellé de l'âge</t>
  </si>
  <si>
    <t>sexe</t>
  </si>
  <si>
    <t>libellé du sexe</t>
  </si>
  <si>
    <t>00-20</t>
  </si>
  <si>
    <t>moins de 20 ans</t>
  </si>
  <si>
    <t>1</t>
  </si>
  <si>
    <t>Homme</t>
  </si>
  <si>
    <t>2</t>
  </si>
  <si>
    <t>Femme</t>
  </si>
  <si>
    <t>20-24</t>
  </si>
  <si>
    <t>de 20 à 24 ans</t>
  </si>
  <si>
    <t>25-29</t>
  </si>
  <si>
    <t>de 25 à 29 ans</t>
  </si>
  <si>
    <t>30-34</t>
  </si>
  <si>
    <t>de 30 à 34 ans</t>
  </si>
  <si>
    <t>35-39</t>
  </si>
  <si>
    <t>de 35 à 39 ans</t>
  </si>
  <si>
    <t>40-44</t>
  </si>
  <si>
    <t>de 40 à 44 ans</t>
  </si>
  <si>
    <t>45-49</t>
  </si>
  <si>
    <t>de 45 à 49 ans</t>
  </si>
  <si>
    <t>50-54</t>
  </si>
  <si>
    <t>de 50 à 54 ans</t>
  </si>
  <si>
    <t>55-59</t>
  </si>
  <si>
    <t>de 55 à 59 ans</t>
  </si>
  <si>
    <t>60-64</t>
  </si>
  <si>
    <t>de 60 à 64 ans</t>
  </si>
  <si>
    <t>65 ans et plus</t>
  </si>
  <si>
    <t>3</t>
  </si>
  <si>
    <t>4</t>
  </si>
  <si>
    <t>5</t>
  </si>
  <si>
    <t>6</t>
  </si>
  <si>
    <t>7</t>
  </si>
  <si>
    <t>8</t>
  </si>
  <si>
    <t>9</t>
  </si>
  <si>
    <t>a</t>
  </si>
  <si>
    <t>b</t>
  </si>
  <si>
    <t>c</t>
  </si>
  <si>
    <t>d</t>
  </si>
  <si>
    <t>e</t>
  </si>
  <si>
    <t>f</t>
  </si>
  <si>
    <t>0</t>
  </si>
  <si>
    <t>65-pl</t>
  </si>
  <si>
    <t>Sexe</t>
  </si>
  <si>
    <t xml:space="preserve"> Montant moyen PPV</t>
  </si>
  <si>
    <t>Tranche EMA</t>
  </si>
  <si>
    <t>Libellé tranche EMA</t>
  </si>
  <si>
    <t>tr_age</t>
  </si>
  <si>
    <t>prime_tot</t>
  </si>
  <si>
    <t>prime_tot3m</t>
  </si>
  <si>
    <t>prime_tot3p</t>
  </si>
  <si>
    <t>Structure Hommes/femmes</t>
  </si>
  <si>
    <t>treff_ema</t>
  </si>
  <si>
    <t>an</t>
  </si>
  <si>
    <t xml:space="preserve">   0  à    9</t>
  </si>
  <si>
    <t xml:space="preserve">  10  à   19</t>
  </si>
  <si>
    <t xml:space="preserve">  20  à   49</t>
  </si>
  <si>
    <t xml:space="preserve">  50  à   99</t>
  </si>
  <si>
    <t xml:space="preserve"> 100  à  249</t>
  </si>
  <si>
    <t xml:space="preserve"> 250  à  499</t>
  </si>
  <si>
    <t xml:space="preserve"> 500  à 1999</t>
  </si>
  <si>
    <t>Nombre établissements prime PPV</t>
  </si>
  <si>
    <t xml:space="preserve"> Nombre d'établissements versant la prime</t>
  </si>
  <si>
    <t>Part des établissements versant la prime</t>
  </si>
  <si>
    <t xml:space="preserve"> Nombre de salariés bénéficiaires de la prime</t>
  </si>
  <si>
    <t>Montant moyen</t>
  </si>
  <si>
    <t>Montant de la PPV *</t>
  </si>
  <si>
    <t>Taux de couverture des DI **</t>
  </si>
  <si>
    <t>** DI = données individuelles par salarié</t>
  </si>
  <si>
    <t>* y compris Pepa en 2022</t>
  </si>
  <si>
    <t>Montant de la prime (DI ** seule)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</si>
</sst>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7"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1"/>
      <color theme="4"/>
      <name val="Calibri"/>
      <family val="2"/>
      <scheme val="minor"/>
    </font>
    <font>
      <b/>
      <sz val="11"/>
      <color rgb="FFFF0000"/>
      <name val="Calibri"/>
      <family val="2"/>
      <scheme val="minor"/>
    </font>
    <font>
      <i/>
      <sz val="11"/>
      <color rgb="FF002060"/>
      <name val="Calibri"/>
      <family val="2"/>
      <scheme val="minor"/>
    </font>
  </fonts>
  <fills count="9">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FFC000"/>
        <bgColor theme="4" tint="0.79998168889431442"/>
      </patternFill>
    </fill>
    <fill>
      <patternFill patternType="solid">
        <fgColor theme="4" tint="0.79998168889431442"/>
        <bgColor indexed="64"/>
      </patternFill>
    </fill>
    <fill>
      <patternFill patternType="solid">
        <fgColor theme="4" tint="0.59999389629810485"/>
        <bgColor indexed="64"/>
      </patternFill>
    </fill>
  </fills>
  <borders count="12">
    <border>
      <left/>
      <right/>
      <top/>
      <bottom/>
      <diagonal/>
    </border>
    <border>
      <left/>
      <right/>
      <top/>
      <bottom style="thin">
        <color theme="4" tint="0.3999755851924192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4"/>
      </left>
      <right/>
      <top/>
      <bottom style="thin">
        <color indexed="64"/>
      </bottom>
      <diagonal/>
    </border>
    <border>
      <left style="thin">
        <color theme="4"/>
      </left>
      <right/>
      <top/>
      <bottom/>
      <diagonal/>
    </border>
    <border>
      <left style="thin">
        <color theme="4"/>
      </left>
      <right/>
      <top style="thin">
        <color indexed="64"/>
      </top>
      <bottom style="thin">
        <color indexed="64"/>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right/>
      <top/>
      <bottom style="thin">
        <color rgb="FF8EA9DB"/>
      </bottom>
      <diagonal/>
    </border>
  </borders>
  <cellStyleXfs count="2">
    <xf numFmtId="0" fontId="0" fillId="0" borderId="0"/>
    <xf numFmtId="9" fontId="3" fillId="0" borderId="0" applyFont="0" applyFill="0" applyBorder="0" applyAlignment="0" applyProtection="0"/>
  </cellStyleXfs>
  <cellXfs count="130">
    <xf numFmtId="0" fontId="0" fillId="0" borderId="0" xfId="0"/>
    <xf numFmtId="0" fontId="0" fillId="0" borderId="0" xfId="0"/>
    <xf numFmtId="3" fontId="1" fillId="0" borderId="0" xfId="0" applyNumberFormat="1" applyFont="1"/>
    <xf numFmtId="0" fontId="1" fillId="0" borderId="0" xfId="0" applyFont="1"/>
    <xf numFmtId="0" fontId="2" fillId="0" borderId="0" xfId="0" applyFont="1"/>
    <xf numFmtId="164" fontId="0" fillId="0" borderId="0" xfId="1" applyNumberFormat="1" applyFont="1"/>
    <xf numFmtId="49" fontId="0" fillId="0" borderId="0" xfId="0" applyNumberFormat="1" applyBorder="1"/>
    <xf numFmtId="3" fontId="0" fillId="0" borderId="0" xfId="0" applyNumberFormat="1" applyBorder="1"/>
    <xf numFmtId="164" fontId="0" fillId="0" borderId="0" xfId="1" applyNumberFormat="1" applyFont="1" applyBorder="1"/>
    <xf numFmtId="49" fontId="0" fillId="0" borderId="2" xfId="0" applyNumberFormat="1" applyBorder="1"/>
    <xf numFmtId="3" fontId="0" fillId="0" borderId="2" xfId="0" applyNumberFormat="1" applyBorder="1"/>
    <xf numFmtId="49" fontId="0" fillId="3" borderId="4" xfId="0" applyNumberFormat="1" applyFill="1" applyBorder="1"/>
    <xf numFmtId="3" fontId="0" fillId="3" borderId="4" xfId="0" applyNumberFormat="1" applyFill="1" applyBorder="1"/>
    <xf numFmtId="164" fontId="0" fillId="3" borderId="4" xfId="1" applyNumberFormat="1" applyFont="1" applyFill="1" applyBorder="1" applyAlignment="1">
      <alignment horizontal="center"/>
    </xf>
    <xf numFmtId="164" fontId="0" fillId="0" borderId="0" xfId="1" applyNumberFormat="1" applyFont="1" applyBorder="1" applyAlignment="1">
      <alignment horizontal="center"/>
    </xf>
    <xf numFmtId="164" fontId="0" fillId="0" borderId="2" xfId="1" applyNumberFormat="1" applyFont="1" applyBorder="1" applyAlignment="1">
      <alignment horizontal="center"/>
    </xf>
    <xf numFmtId="164" fontId="1" fillId="0" borderId="0" xfId="1" applyNumberFormat="1" applyFont="1" applyAlignment="1">
      <alignment horizontal="center"/>
    </xf>
    <xf numFmtId="3" fontId="1" fillId="0" borderId="3" xfId="0" applyNumberFormat="1" applyFont="1" applyBorder="1"/>
    <xf numFmtId="3" fontId="0" fillId="0" borderId="4" xfId="0" applyNumberFormat="1" applyBorder="1"/>
    <xf numFmtId="0" fontId="0" fillId="0" borderId="0" xfId="0" applyBorder="1"/>
    <xf numFmtId="164" fontId="0" fillId="0" borderId="2" xfId="1" applyNumberFormat="1" applyFont="1" applyBorder="1"/>
    <xf numFmtId="164" fontId="0" fillId="0" borderId="4" xfId="1" applyNumberFormat="1" applyFont="1" applyBorder="1"/>
    <xf numFmtId="0" fontId="0" fillId="0" borderId="4" xfId="0" applyBorder="1"/>
    <xf numFmtId="0" fontId="0" fillId="0" borderId="2" xfId="0" applyBorder="1"/>
    <xf numFmtId="0" fontId="1" fillId="0" borderId="3" xfId="0" applyFont="1" applyBorder="1"/>
    <xf numFmtId="164" fontId="1" fillId="0" borderId="3" xfId="1" applyNumberFormat="1" applyFont="1" applyBorder="1"/>
    <xf numFmtId="0" fontId="1" fillId="0" borderId="0" xfId="0" applyFont="1" applyAlignment="1">
      <alignment vertical="center" wrapText="1"/>
    </xf>
    <xf numFmtId="0" fontId="1" fillId="2" borderId="0"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1" fillId="2" borderId="1" xfId="0" applyFont="1" applyFill="1" applyBorder="1" applyAlignment="1">
      <alignment horizontal="center" vertical="center" wrapText="1"/>
    </xf>
    <xf numFmtId="0" fontId="4" fillId="0" borderId="0" xfId="0" applyFont="1"/>
    <xf numFmtId="4" fontId="0" fillId="0" borderId="0" xfId="0" applyNumberFormat="1"/>
    <xf numFmtId="9" fontId="1" fillId="0" borderId="3" xfId="1" applyFont="1" applyBorder="1"/>
    <xf numFmtId="0" fontId="0" fillId="0" borderId="0" xfId="0"/>
    <xf numFmtId="3" fontId="0" fillId="0" borderId="0" xfId="0" applyNumberFormat="1"/>
    <xf numFmtId="9" fontId="0" fillId="0" borderId="0" xfId="1" applyFont="1"/>
    <xf numFmtId="0" fontId="1" fillId="0" borderId="0" xfId="0" applyFont="1" applyFill="1"/>
    <xf numFmtId="49" fontId="1" fillId="0" borderId="0" xfId="0" applyNumberFormat="1" applyFont="1"/>
    <xf numFmtId="49" fontId="5" fillId="0" borderId="0" xfId="0" applyNumberFormat="1" applyFont="1"/>
    <xf numFmtId="3" fontId="0" fillId="0" borderId="0" xfId="0" applyNumberFormat="1"/>
    <xf numFmtId="3" fontId="0" fillId="0" borderId="0" xfId="0" applyNumberFormat="1"/>
    <xf numFmtId="0" fontId="0" fillId="0" borderId="0" xfId="0"/>
    <xf numFmtId="49" fontId="0" fillId="0" borderId="0" xfId="0" applyNumberFormat="1"/>
    <xf numFmtId="3" fontId="0" fillId="0" borderId="0" xfId="0" applyNumberFormat="1"/>
    <xf numFmtId="3" fontId="0" fillId="0" borderId="0" xfId="0" applyNumberFormat="1"/>
    <xf numFmtId="0" fontId="0" fillId="0" borderId="0" xfId="0"/>
    <xf numFmtId="4" fontId="0" fillId="0" borderId="0" xfId="1" applyNumberFormat="1" applyFont="1"/>
    <xf numFmtId="0" fontId="0" fillId="0" borderId="0" xfId="0"/>
    <xf numFmtId="3" fontId="0" fillId="0" borderId="0" xfId="0" applyNumberFormat="1"/>
    <xf numFmtId="49" fontId="0" fillId="0" borderId="0" xfId="0" applyNumberFormat="1"/>
    <xf numFmtId="0" fontId="0" fillId="0" borderId="0" xfId="0" applyNumberFormat="1"/>
    <xf numFmtId="0" fontId="0" fillId="0" borderId="0" xfId="0"/>
    <xf numFmtId="0" fontId="0" fillId="0" borderId="0" xfId="0" applyNumberFormat="1"/>
    <xf numFmtId="3" fontId="0" fillId="0" borderId="0" xfId="0" applyNumberFormat="1"/>
    <xf numFmtId="0" fontId="1" fillId="5" borderId="0" xfId="0" applyFont="1" applyFill="1"/>
    <xf numFmtId="0" fontId="2" fillId="5" borderId="0" xfId="0" applyFont="1" applyFill="1"/>
    <xf numFmtId="1" fontId="1" fillId="5" borderId="0" xfId="0" applyNumberFormat="1" applyFont="1" applyFill="1" applyAlignment="1">
      <alignment horizontal="center"/>
    </xf>
    <xf numFmtId="0" fontId="0" fillId="0" borderId="0" xfId="0" applyAlignment="1">
      <alignment wrapText="1"/>
    </xf>
    <xf numFmtId="49" fontId="0" fillId="0" borderId="0" xfId="0" applyNumberFormat="1"/>
    <xf numFmtId="0" fontId="0" fillId="0" borderId="0" xfId="0" applyNumberFormat="1"/>
    <xf numFmtId="0" fontId="0" fillId="0" borderId="0" xfId="0"/>
    <xf numFmtId="0" fontId="0" fillId="0" borderId="0" xfId="0" applyNumberFormat="1"/>
    <xf numFmtId="3" fontId="0" fillId="0" borderId="0" xfId="0" applyNumberFormat="1"/>
    <xf numFmtId="0" fontId="0" fillId="0" borderId="0" xfId="0"/>
    <xf numFmtId="49" fontId="0" fillId="0" borderId="0" xfId="0" applyNumberFormat="1"/>
    <xf numFmtId="0" fontId="0" fillId="0" borderId="0" xfId="0" applyNumberFormat="1"/>
    <xf numFmtId="0" fontId="0" fillId="0" borderId="0" xfId="0"/>
    <xf numFmtId="3" fontId="6" fillId="0" borderId="0" xfId="0" applyNumberFormat="1" applyFont="1"/>
    <xf numFmtId="0" fontId="0" fillId="0" borderId="0" xfId="0"/>
    <xf numFmtId="0" fontId="0" fillId="0" borderId="0" xfId="0" applyNumberFormat="1"/>
    <xf numFmtId="49" fontId="0" fillId="0" borderId="0" xfId="0" applyNumberFormat="1"/>
    <xf numFmtId="0" fontId="0" fillId="0" borderId="0" xfId="0"/>
    <xf numFmtId="0" fontId="0" fillId="0" borderId="0" xfId="0" applyNumberFormat="1"/>
    <xf numFmtId="49" fontId="0" fillId="0" borderId="0" xfId="0" applyNumberFormat="1"/>
    <xf numFmtId="0" fontId="1" fillId="2" borderId="1" xfId="0" applyFont="1" applyFill="1" applyBorder="1" applyAlignment="1">
      <alignment horizontal="center" wrapText="1"/>
    </xf>
    <xf numFmtId="0" fontId="0" fillId="0" borderId="0" xfId="0"/>
    <xf numFmtId="3" fontId="0" fillId="0" borderId="3" xfId="1" applyNumberFormat="1" applyFont="1" applyBorder="1"/>
    <xf numFmtId="0" fontId="0" fillId="0" borderId="0" xfId="0"/>
    <xf numFmtId="0" fontId="0" fillId="0" borderId="0" xfId="0" applyNumberFormat="1"/>
    <xf numFmtId="49" fontId="0" fillId="0" borderId="0" xfId="0" applyNumberFormat="1"/>
    <xf numFmtId="3" fontId="0" fillId="5" borderId="0" xfId="0" applyNumberFormat="1" applyFill="1"/>
    <xf numFmtId="0" fontId="0" fillId="0" borderId="0" xfId="0"/>
    <xf numFmtId="165" fontId="0" fillId="0" borderId="0" xfId="0" applyNumberFormat="1"/>
    <xf numFmtId="0" fontId="0" fillId="0" borderId="0" xfId="0"/>
    <xf numFmtId="49" fontId="0" fillId="0" borderId="0" xfId="0" applyNumberFormat="1"/>
    <xf numFmtId="0" fontId="0" fillId="0" borderId="0" xfId="0" applyNumberFormat="1"/>
    <xf numFmtId="4" fontId="0" fillId="0" borderId="3" xfId="0" applyNumberFormat="1" applyBorder="1"/>
    <xf numFmtId="0" fontId="0" fillId="0" borderId="0" xfId="0"/>
    <xf numFmtId="49" fontId="0" fillId="0" borderId="0" xfId="0" applyNumberFormat="1"/>
    <xf numFmtId="0" fontId="0" fillId="0" borderId="0" xfId="0" applyNumberFormat="1"/>
    <xf numFmtId="3" fontId="0" fillId="0" borderId="0" xfId="0" applyNumberFormat="1"/>
    <xf numFmtId="0" fontId="1" fillId="6" borderId="0" xfId="0" applyFont="1" applyFill="1" applyBorder="1" applyAlignment="1">
      <alignment horizontal="center" vertical="center" wrapText="1"/>
    </xf>
    <xf numFmtId="0" fontId="0" fillId="0" borderId="0" xfId="0"/>
    <xf numFmtId="3"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xf numFmtId="0" fontId="0" fillId="0" borderId="0" xfId="0" applyNumberFormat="1"/>
    <xf numFmtId="49" fontId="0" fillId="0" borderId="0" xfId="0" applyNumberFormat="1"/>
    <xf numFmtId="3" fontId="0" fillId="0" borderId="0" xfId="0" applyNumberFormat="1"/>
    <xf numFmtId="3" fontId="1" fillId="0" borderId="0" xfId="0" applyNumberFormat="1" applyFont="1"/>
    <xf numFmtId="0" fontId="0" fillId="7" borderId="0" xfId="0" applyNumberFormat="1" applyFill="1"/>
    <xf numFmtId="49" fontId="0" fillId="7" borderId="0" xfId="0" applyNumberFormat="1" applyFill="1"/>
    <xf numFmtId="3" fontId="0" fillId="7" borderId="0" xfId="0" applyNumberFormat="1" applyFill="1"/>
    <xf numFmtId="0" fontId="0" fillId="8" borderId="0" xfId="0" applyNumberFormat="1" applyFill="1"/>
    <xf numFmtId="49" fontId="0" fillId="8" borderId="0" xfId="0" applyNumberFormat="1" applyFill="1"/>
    <xf numFmtId="3" fontId="0" fillId="8" borderId="0" xfId="0" applyNumberFormat="1" applyFill="1"/>
    <xf numFmtId="3" fontId="1" fillId="0" borderId="0" xfId="0" applyNumberFormat="1" applyFont="1" applyAlignment="1">
      <alignment vertical="center" wrapText="1"/>
    </xf>
    <xf numFmtId="3" fontId="0" fillId="0" borderId="6" xfId="0" applyNumberFormat="1" applyBorder="1"/>
    <xf numFmtId="3" fontId="1" fillId="0" borderId="7" xfId="0" applyNumberFormat="1" applyFont="1" applyBorder="1"/>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0" borderId="2" xfId="0" applyFont="1" applyBorder="1" applyAlignment="1">
      <alignment vertical="center" wrapText="1"/>
    </xf>
    <xf numFmtId="3" fontId="0" fillId="0" borderId="8" xfId="0" applyNumberFormat="1" applyBorder="1"/>
    <xf numFmtId="3" fontId="0" fillId="0" borderId="8" xfId="1" applyNumberFormat="1" applyFont="1" applyBorder="1"/>
    <xf numFmtId="3" fontId="0" fillId="0" borderId="9" xfId="0" applyNumberFormat="1" applyBorder="1"/>
    <xf numFmtId="3" fontId="0" fillId="0" borderId="9" xfId="1" applyNumberFormat="1" applyFont="1" applyBorder="1"/>
    <xf numFmtId="3" fontId="0" fillId="0" borderId="10" xfId="0" applyNumberFormat="1" applyBorder="1"/>
    <xf numFmtId="3" fontId="0" fillId="0" borderId="10" xfId="1" applyNumberFormat="1" applyFont="1" applyBorder="1"/>
    <xf numFmtId="4" fontId="1" fillId="0" borderId="3" xfId="0" applyNumberFormat="1" applyFont="1" applyBorder="1"/>
    <xf numFmtId="0" fontId="1" fillId="4" borderId="0" xfId="0" applyFont="1" applyFill="1" applyAlignment="1">
      <alignment horizontal="center"/>
    </xf>
    <xf numFmtId="49" fontId="1" fillId="3" borderId="11" xfId="0" applyNumberFormat="1" applyFont="1" applyFill="1" applyBorder="1"/>
    <xf numFmtId="0" fontId="0" fillId="0" borderId="0" xfId="0"/>
    <xf numFmtId="0" fontId="0" fillId="0" borderId="0" xfId="0" applyNumberFormat="1"/>
    <xf numFmtId="49" fontId="0" fillId="0" borderId="0" xfId="0" applyNumberFormat="1"/>
    <xf numFmtId="3" fontId="0" fillId="0" borderId="0" xfId="0" applyNumberFormat="1"/>
  </cellXfs>
  <cellStyles count="2">
    <cellStyle name="Normal" xfId="0" builtinId="0"/>
    <cellStyle name="Pourcentage" xfId="1" builtinId="5"/>
  </cellStyles>
  <dxfs count="0"/>
  <tableStyles count="0" defaultTableStyle="TableStyleMedium2" defaultPivotStyle="PivotStyleLight16"/>
  <colors>
    <mruColors>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b="1"/>
              <a:t>Montant de la PPV et part des</a:t>
            </a:r>
            <a:r>
              <a:rPr lang="fr-FR" sz="1200" b="1" baseline="0"/>
              <a:t> établissements la versant en 2022 et 2023 (secteur privé - champ des ETE)</a:t>
            </a:r>
            <a:endParaRPr lang="fr-FR" sz="12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3172004394591341"/>
          <c:y val="0.31497604530500145"/>
          <c:w val="0.78382392825896763"/>
          <c:h val="0.57930160198290515"/>
        </c:manualLayout>
      </c:layout>
      <c:barChart>
        <c:barDir val="col"/>
        <c:grouping val="clustered"/>
        <c:varyColors val="0"/>
        <c:ser>
          <c:idx val="0"/>
          <c:order val="0"/>
          <c:tx>
            <c:strRef>
              <c:f>'cadrage an'!$B$12</c:f>
              <c:strCache>
                <c:ptCount val="1"/>
                <c:pt idx="0">
                  <c:v>Montant de la PPV *</c:v>
                </c:pt>
              </c:strCache>
            </c:strRef>
          </c:tx>
          <c:spPr>
            <a:solidFill>
              <a:schemeClr val="accent1"/>
            </a:solidFill>
            <a:ln>
              <a:noFill/>
            </a:ln>
            <a:effectLst/>
          </c:spPr>
          <c:invertIfNegative val="0"/>
          <c:cat>
            <c:numRef>
              <c:f>'cadrage an'!$A$13:$A$14</c:f>
              <c:numCache>
                <c:formatCode>General</c:formatCode>
                <c:ptCount val="2"/>
                <c:pt idx="0">
                  <c:v>2022</c:v>
                </c:pt>
                <c:pt idx="1">
                  <c:v>2023</c:v>
                </c:pt>
              </c:numCache>
            </c:numRef>
          </c:cat>
          <c:val>
            <c:numRef>
              <c:f>'cadrage an'!$B$13:$B$14</c:f>
              <c:numCache>
                <c:formatCode>#,##0</c:formatCode>
                <c:ptCount val="2"/>
                <c:pt idx="0">
                  <c:v>5403928660.4320726</c:v>
                </c:pt>
                <c:pt idx="1">
                  <c:v>5271999007.6823349</c:v>
                </c:pt>
              </c:numCache>
            </c:numRef>
          </c:val>
          <c:extLst>
            <c:ext xmlns:c16="http://schemas.microsoft.com/office/drawing/2014/chart" uri="{C3380CC4-5D6E-409C-BE32-E72D297353CC}">
              <c16:uniqueId val="{00000000-B495-4A57-81D1-34DAB6CE0727}"/>
            </c:ext>
          </c:extLst>
        </c:ser>
        <c:dLbls>
          <c:showLegendKey val="0"/>
          <c:showVal val="0"/>
          <c:showCatName val="0"/>
          <c:showSerName val="0"/>
          <c:showPercent val="0"/>
          <c:showBubbleSize val="0"/>
        </c:dLbls>
        <c:gapWidth val="219"/>
        <c:overlap val="-27"/>
        <c:axId val="795805728"/>
        <c:axId val="795808248"/>
      </c:barChart>
      <c:lineChart>
        <c:grouping val="standard"/>
        <c:varyColors val="0"/>
        <c:ser>
          <c:idx val="2"/>
          <c:order val="1"/>
          <c:tx>
            <c:strRef>
              <c:f>'cadrage an'!$D$12</c:f>
              <c:strCache>
                <c:ptCount val="1"/>
                <c:pt idx="0">
                  <c:v>Part des établissements versant la prime</c:v>
                </c:pt>
              </c:strCache>
            </c:strRef>
          </c:tx>
          <c:spPr>
            <a:ln w="28575" cap="rnd">
              <a:solidFill>
                <a:schemeClr val="accent3"/>
              </a:solidFill>
              <a:round/>
            </a:ln>
            <a:effectLst/>
          </c:spPr>
          <c:marker>
            <c:symbol val="none"/>
          </c:marker>
          <c:cat>
            <c:numRef>
              <c:f>'cadrage an'!$A$13:$A$14</c:f>
              <c:numCache>
                <c:formatCode>General</c:formatCode>
                <c:ptCount val="2"/>
                <c:pt idx="0">
                  <c:v>2022</c:v>
                </c:pt>
                <c:pt idx="1">
                  <c:v>2023</c:v>
                </c:pt>
              </c:numCache>
            </c:numRef>
          </c:cat>
          <c:val>
            <c:numRef>
              <c:f>'cadrage an'!$D$13:$D$14</c:f>
              <c:numCache>
                <c:formatCode>0.0%</c:formatCode>
                <c:ptCount val="2"/>
                <c:pt idx="0">
                  <c:v>0.25837249724283895</c:v>
                </c:pt>
                <c:pt idx="1">
                  <c:v>0.23961347485496309</c:v>
                </c:pt>
              </c:numCache>
            </c:numRef>
          </c:val>
          <c:smooth val="0"/>
          <c:extLst>
            <c:ext xmlns:c16="http://schemas.microsoft.com/office/drawing/2014/chart" uri="{C3380CC4-5D6E-409C-BE32-E72D297353CC}">
              <c16:uniqueId val="{00000001-B495-4A57-81D1-34DAB6CE0727}"/>
            </c:ext>
          </c:extLst>
        </c:ser>
        <c:dLbls>
          <c:showLegendKey val="0"/>
          <c:showVal val="0"/>
          <c:showCatName val="0"/>
          <c:showSerName val="0"/>
          <c:showPercent val="0"/>
          <c:showBubbleSize val="0"/>
        </c:dLbls>
        <c:marker val="1"/>
        <c:smooth val="0"/>
        <c:axId val="805228368"/>
        <c:axId val="805227288"/>
      </c:lineChart>
      <c:catAx>
        <c:axId val="79580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795808248"/>
        <c:crosses val="autoZero"/>
        <c:auto val="1"/>
        <c:lblAlgn val="ctr"/>
        <c:lblOffset val="100"/>
        <c:noMultiLvlLbl val="0"/>
      </c:catAx>
      <c:valAx>
        <c:axId val="7958082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5805728"/>
        <c:crosses val="autoZero"/>
        <c:crossBetween val="between"/>
        <c:dispUnits>
          <c:builtInUnit val="billions"/>
          <c:dispUnitsLbl>
            <c:layout>
              <c:manualLayout>
                <c:xMode val="edge"/>
                <c:yMode val="edge"/>
                <c:x val="3.0555611494854702E-2"/>
                <c:y val="0.29384601654314074"/>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Milliards d'euros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dispUnitsLbl>
        </c:dispUnits>
      </c:valAx>
      <c:valAx>
        <c:axId val="805227288"/>
        <c:scaling>
          <c:orientation val="minMax"/>
          <c:min val="0"/>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5228368"/>
        <c:crosses val="max"/>
        <c:crossBetween val="between"/>
      </c:valAx>
      <c:catAx>
        <c:axId val="805228368"/>
        <c:scaling>
          <c:orientation val="minMax"/>
        </c:scaling>
        <c:delete val="1"/>
        <c:axPos val="b"/>
        <c:numFmt formatCode="General" sourceLinked="1"/>
        <c:majorTickMark val="none"/>
        <c:minorTickMark val="none"/>
        <c:tickLblPos val="nextTo"/>
        <c:crossAx val="805227288"/>
        <c:crosses val="autoZero"/>
        <c:auto val="1"/>
        <c:lblAlgn val="ctr"/>
        <c:lblOffset val="100"/>
        <c:noMultiLvlLbl val="0"/>
      </c:catAx>
      <c:spPr>
        <a:noFill/>
        <a:ln>
          <a:noFill/>
        </a:ln>
        <a:effectLst/>
      </c:spPr>
    </c:plotArea>
    <c:legend>
      <c:legendPos val="b"/>
      <c:layout>
        <c:manualLayout>
          <c:xMode val="edge"/>
          <c:yMode val="edge"/>
          <c:x val="1.1308464958504228E-2"/>
          <c:y val="0.17173143156178119"/>
          <c:w val="0.98869153504149576"/>
          <c:h val="0.1324931949194140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88900</xdr:rowOff>
    </xdr:from>
    <xdr:to>
      <xdr:col>14</xdr:col>
      <xdr:colOff>298450</xdr:colOff>
      <xdr:row>48</xdr:row>
      <xdr:rowOff>59635</xdr:rowOff>
    </xdr:to>
    <xdr:sp macro="" textlink="">
      <xdr:nvSpPr>
        <xdr:cNvPr id="2" name="ZoneTexte 1">
          <a:extLst>
            <a:ext uri="{FF2B5EF4-FFF2-40B4-BE49-F238E27FC236}">
              <a16:creationId xmlns:a16="http://schemas.microsoft.com/office/drawing/2014/main" id="{62248D09-F712-49BB-AC3E-76823BE2F6DE}"/>
            </a:ext>
          </a:extLst>
        </xdr:cNvPr>
        <xdr:cNvSpPr txBox="1"/>
      </xdr:nvSpPr>
      <xdr:spPr>
        <a:xfrm>
          <a:off x="95250" y="88900"/>
          <a:ext cx="11335026" cy="8876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none">
              <a:solidFill>
                <a:schemeClr val="dk1"/>
              </a:solidFill>
              <a:effectLst/>
              <a:latin typeface="+mn-lt"/>
              <a:ea typeface="+mn-ea"/>
              <a:cs typeface="+mn-cs"/>
            </a:rPr>
            <a:t>Prime partage de la valeur </a:t>
          </a:r>
          <a:r>
            <a:rPr lang="fr-FR" sz="900" b="0" i="1" u="none" baseline="0">
              <a:solidFill>
                <a:schemeClr val="dk1"/>
              </a:solidFill>
              <a:effectLst/>
              <a:latin typeface="+mn-lt"/>
              <a:ea typeface="+mn-ea"/>
              <a:cs typeface="+mn-cs"/>
            </a:rPr>
            <a:t>(bases de données mises à jour le 20 février 2024)</a:t>
          </a:r>
          <a:endParaRPr lang="fr-FR" sz="900" b="0" i="1" u="none">
            <a:solidFill>
              <a:schemeClr val="dk1"/>
            </a:solidFill>
            <a:effectLst/>
            <a:latin typeface="+mn-lt"/>
            <a:ea typeface="+mn-ea"/>
            <a:cs typeface="+mn-cs"/>
          </a:endParaRPr>
        </a:p>
        <a:p>
          <a:endParaRPr lang="fr-FR" sz="1100" b="1" u="sng">
            <a:solidFill>
              <a:schemeClr val="dk1"/>
            </a:solidFill>
            <a:effectLst/>
            <a:latin typeface="+mn-lt"/>
            <a:ea typeface="+mn-ea"/>
            <a:cs typeface="+mn-cs"/>
          </a:endParaRPr>
        </a:p>
        <a:p>
          <a:endParaRPr lang="fr-FR" sz="1100" b="1" u="sng">
            <a:solidFill>
              <a:schemeClr val="dk1"/>
            </a:solidFill>
            <a:effectLst/>
            <a:latin typeface="+mn-lt"/>
            <a:ea typeface="+mn-ea"/>
            <a:cs typeface="+mn-cs"/>
          </a:endParaRPr>
        </a:p>
        <a:p>
          <a:r>
            <a:rPr lang="fr-FR" sz="1100" b="1" u="sng">
              <a:solidFill>
                <a:schemeClr val="dk1"/>
              </a:solidFill>
              <a:effectLst/>
              <a:latin typeface="+mn-lt"/>
              <a:ea typeface="+mn-ea"/>
              <a:cs typeface="+mn-cs"/>
            </a:rPr>
            <a:t>Prime de partage de la valeur : plus de 5</a:t>
          </a:r>
          <a:r>
            <a:rPr lang="fr-FR" sz="1100" b="1" u="sng" baseline="0">
              <a:solidFill>
                <a:schemeClr val="dk1"/>
              </a:solidFill>
              <a:effectLst/>
              <a:latin typeface="+mn-lt"/>
              <a:ea typeface="+mn-ea"/>
              <a:cs typeface="+mn-cs"/>
            </a:rPr>
            <a:t> </a:t>
          </a:r>
          <a:r>
            <a:rPr lang="fr-FR" sz="1100" b="1" u="sng">
              <a:solidFill>
                <a:schemeClr val="dk1"/>
              </a:solidFill>
              <a:effectLst/>
              <a:latin typeface="+mn-lt"/>
              <a:ea typeface="+mn-ea"/>
              <a:cs typeface="+mn-cs"/>
            </a:rPr>
            <a:t>milliards</a:t>
          </a:r>
          <a:r>
            <a:rPr lang="fr-FR" sz="1100" b="1" u="sng" baseline="0">
              <a:solidFill>
                <a:schemeClr val="dk1"/>
              </a:solidFill>
              <a:effectLst/>
              <a:latin typeface="+mn-lt"/>
              <a:ea typeface="+mn-ea"/>
              <a:cs typeface="+mn-cs"/>
            </a:rPr>
            <a:t> d'euros</a:t>
          </a:r>
          <a:r>
            <a:rPr lang="fr-FR" sz="1100" b="1" u="sng">
              <a:solidFill>
                <a:schemeClr val="dk1"/>
              </a:solidFill>
              <a:effectLst/>
              <a:latin typeface="+mn-lt"/>
              <a:ea typeface="+mn-ea"/>
              <a:cs typeface="+mn-cs"/>
            </a:rPr>
            <a:t> versés en 2023 </a:t>
          </a:r>
        </a:p>
        <a:p>
          <a:endParaRPr lang="fr-FR" sz="1100" b="1" u="sng">
            <a:solidFill>
              <a:schemeClr val="dk1"/>
            </a:solidFill>
            <a:effectLst/>
            <a:latin typeface="+mn-lt"/>
            <a:ea typeface="+mn-ea"/>
            <a:cs typeface="+mn-cs"/>
          </a:endParaRPr>
        </a:p>
        <a:p>
          <a:r>
            <a:rPr lang="fr-FR" sz="1100">
              <a:solidFill>
                <a:schemeClr val="dk1"/>
              </a:solidFill>
              <a:effectLst/>
              <a:latin typeface="+mn-lt"/>
              <a:ea typeface="+mn-ea"/>
              <a:cs typeface="+mn-cs"/>
            </a:rPr>
            <a:t>En </a:t>
          </a:r>
          <a:r>
            <a:rPr lang="fr-FR" sz="1100" b="1">
              <a:solidFill>
                <a:schemeClr val="dk1"/>
              </a:solidFill>
              <a:effectLst/>
              <a:latin typeface="+mn-lt"/>
              <a:ea typeface="+mn-ea"/>
              <a:cs typeface="+mn-cs"/>
            </a:rPr>
            <a:t>2023, les entreprises ont versé 5,32 milliars d'euros</a:t>
          </a:r>
          <a:r>
            <a:rPr lang="fr-FR" sz="1100" b="1" baseline="0">
              <a:solidFill>
                <a:schemeClr val="dk1"/>
              </a:solidFill>
              <a:effectLst/>
              <a:latin typeface="+mn-lt"/>
              <a:ea typeface="+mn-ea"/>
              <a:cs typeface="+mn-cs"/>
            </a:rPr>
            <a:t> de PPV.</a:t>
          </a:r>
        </a:p>
        <a:p>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ysClr val="windowText" lastClr="000000"/>
              </a:solidFill>
              <a:effectLst/>
              <a:latin typeface="+mn-lt"/>
              <a:ea typeface="+mn-ea"/>
              <a:cs typeface="+mn-cs"/>
            </a:rPr>
            <a:t>Dans le </a:t>
          </a:r>
          <a:r>
            <a:rPr lang="fr-FR" sz="1100" b="1">
              <a:solidFill>
                <a:schemeClr val="accent5">
                  <a:lumMod val="50000"/>
                </a:schemeClr>
              </a:solidFill>
              <a:effectLst/>
              <a:latin typeface="+mn-lt"/>
              <a:ea typeface="+mn-ea"/>
              <a:cs typeface="+mn-cs"/>
            </a:rPr>
            <a:t>secteur privé </a:t>
          </a:r>
          <a:r>
            <a:rPr lang="fr-FR" sz="1100">
              <a:solidFill>
                <a:schemeClr val="dk1"/>
              </a:solidFill>
              <a:effectLst/>
              <a:latin typeface="+mn-lt"/>
              <a:ea typeface="+mn-ea"/>
              <a:cs typeface="+mn-cs"/>
            </a:rPr>
            <a:t>(*)</a:t>
          </a:r>
          <a:r>
            <a:rPr lang="fr-FR" sz="1100" b="0">
              <a:solidFill>
                <a:sysClr val="windowText" lastClr="000000"/>
              </a:solidFill>
              <a:effectLst/>
              <a:latin typeface="+mn-lt"/>
              <a:ea typeface="+mn-ea"/>
              <a:cs typeface="+mn-cs"/>
            </a:rPr>
            <a:t>, </a:t>
          </a:r>
          <a:r>
            <a:rPr lang="fr-FR" sz="1100" b="1">
              <a:solidFill>
                <a:schemeClr val="accent5">
                  <a:lumMod val="50000"/>
                </a:schemeClr>
              </a:solidFill>
              <a:effectLst/>
              <a:latin typeface="+mn-lt"/>
              <a:ea typeface="+mn-ea"/>
              <a:cs typeface="+mn-cs"/>
            </a:rPr>
            <a:t>5,27 milliards d’euros</a:t>
          </a:r>
          <a:r>
            <a:rPr lang="fr-FR" sz="1100">
              <a:solidFill>
                <a:schemeClr val="accent5">
                  <a:lumMod val="50000"/>
                </a:schemeClr>
              </a:solidFill>
              <a:effectLst/>
              <a:latin typeface="+mn-lt"/>
              <a:ea typeface="+mn-ea"/>
              <a:cs typeface="+mn-cs"/>
            </a:rPr>
            <a:t> </a:t>
          </a:r>
          <a:r>
            <a:rPr lang="fr-FR" sz="1100">
              <a:solidFill>
                <a:schemeClr val="dk1"/>
              </a:solidFill>
              <a:effectLst/>
              <a:latin typeface="+mn-lt"/>
              <a:ea typeface="+mn-ea"/>
              <a:cs typeface="+mn-cs"/>
            </a:rPr>
            <a:t>des primes ont été versées par </a:t>
          </a:r>
          <a:r>
            <a:rPr lang="fr-FR" sz="1100" b="1">
              <a:solidFill>
                <a:schemeClr val="accent5">
                  <a:lumMod val="50000"/>
                </a:schemeClr>
              </a:solidFill>
              <a:effectLst/>
              <a:latin typeface="+mn-lt"/>
              <a:ea typeface="+mn-ea"/>
              <a:cs typeface="+mn-cs"/>
            </a:rPr>
            <a:t>519 292</a:t>
          </a:r>
          <a:r>
            <a:rPr lang="fr-FR" sz="1100" b="1" baseline="0">
              <a:solidFill>
                <a:schemeClr val="accent5">
                  <a:lumMod val="50000"/>
                </a:schemeClr>
              </a:solidFill>
              <a:effectLst/>
              <a:latin typeface="+mn-lt"/>
              <a:ea typeface="+mn-ea"/>
              <a:cs typeface="+mn-cs"/>
            </a:rPr>
            <a:t> établissements </a:t>
          </a:r>
          <a:r>
            <a:rPr lang="fr-FR" sz="1100">
              <a:solidFill>
                <a:schemeClr val="dk1"/>
              </a:solidFill>
              <a:effectLst/>
              <a:latin typeface="+mn-lt"/>
              <a:ea typeface="+mn-ea"/>
              <a:cs typeface="+mn-cs"/>
            </a:rPr>
            <a:t>(*) </a:t>
          </a:r>
          <a:r>
            <a:rPr lang="fr-FR" sz="1100">
              <a:solidFill>
                <a:schemeClr val="accent5">
                  <a:lumMod val="50000"/>
                </a:schemeClr>
              </a:solidFill>
              <a:effectLst/>
              <a:latin typeface="+mn-lt"/>
              <a:ea typeface="+mn-ea"/>
              <a:cs typeface="+mn-cs"/>
            </a:rPr>
            <a:t>à </a:t>
          </a:r>
          <a:r>
            <a:rPr lang="fr-FR" sz="1100" b="1">
              <a:solidFill>
                <a:schemeClr val="accent5">
                  <a:lumMod val="50000"/>
                </a:schemeClr>
              </a:solidFill>
              <a:effectLst/>
              <a:latin typeface="+mn-lt"/>
              <a:ea typeface="+mn-ea"/>
              <a:cs typeface="+mn-cs"/>
            </a:rPr>
            <a:t>5,89 </a:t>
          </a:r>
          <a:r>
            <a:rPr lang="fr-FR" sz="1100" b="0">
              <a:solidFill>
                <a:schemeClr val="dk1"/>
              </a:solidFill>
              <a:effectLst/>
              <a:latin typeface="+mn-lt"/>
              <a:ea typeface="+mn-ea"/>
              <a:cs typeface="+mn-cs"/>
            </a:rPr>
            <a:t>millions de salariés,</a:t>
          </a:r>
          <a:r>
            <a:rPr lang="fr-FR" sz="1100" b="0" baseline="0">
              <a:solidFill>
                <a:schemeClr val="dk1"/>
              </a:solidFill>
              <a:effectLst/>
              <a:latin typeface="+mn-lt"/>
              <a:ea typeface="+mn-ea"/>
              <a:cs typeface="+mn-cs"/>
            </a:rPr>
            <a:t> soit un montant moyen de prime de </a:t>
          </a:r>
          <a:r>
            <a:rPr lang="fr-FR" sz="1100" b="1" baseline="0">
              <a:solidFill>
                <a:schemeClr val="accent5">
                  <a:lumMod val="50000"/>
                </a:schemeClr>
              </a:solidFill>
              <a:effectLst/>
              <a:latin typeface="+mn-lt"/>
              <a:ea typeface="+mn-ea"/>
              <a:cs typeface="+mn-cs"/>
            </a:rPr>
            <a:t>885</a:t>
          </a:r>
          <a:r>
            <a:rPr lang="fr-FR" sz="1100" b="0" baseline="0">
              <a:solidFill>
                <a:schemeClr val="accent5">
                  <a:lumMod val="50000"/>
                </a:schemeClr>
              </a:solidFill>
              <a:effectLst/>
              <a:latin typeface="+mn-lt"/>
              <a:ea typeface="+mn-ea"/>
              <a:cs typeface="+mn-cs"/>
            </a:rPr>
            <a:t> euros</a:t>
          </a:r>
          <a:r>
            <a:rPr lang="fr-FR" sz="1100" b="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En 2022, 5,40 milliards d'euros de primes exceptionnelles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avaient été versés dans le secteur privé, dont 0,88 milliard d'euros au</a:t>
          </a:r>
          <a:r>
            <a:rPr lang="fr-FR" sz="1100" baseline="0">
              <a:solidFill>
                <a:schemeClr val="dk1"/>
              </a:solidFill>
              <a:effectLst/>
              <a:latin typeface="+mn-lt"/>
              <a:ea typeface="+mn-ea"/>
              <a:cs typeface="+mn-cs"/>
            </a:rPr>
            <a:t> premier trimestre au titre de la prime PEPA, et 4,52 milliards depuis juillet 2022 au titre de la Prime Partage de la Valeur (PPV). </a:t>
          </a:r>
          <a:r>
            <a:rPr lang="fr-FR" sz="1100" b="0" baseline="0">
              <a:solidFill>
                <a:schemeClr val="dk1"/>
              </a:solidFill>
              <a:effectLst/>
              <a:latin typeface="+mn-lt"/>
              <a:ea typeface="+mn-ea"/>
              <a:cs typeface="+mn-cs"/>
            </a:rPr>
            <a:t>Par rapport à 2022, le montant total versé est en baisse de 2,4%.</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Trois secteurs ont</a:t>
          </a:r>
          <a:r>
            <a:rPr lang="fr-FR" sz="1100" baseline="0">
              <a:solidFill>
                <a:schemeClr val="dk1"/>
              </a:solidFill>
              <a:effectLst/>
              <a:latin typeface="+mn-lt"/>
              <a:ea typeface="+mn-ea"/>
              <a:cs typeface="+mn-cs"/>
            </a:rPr>
            <a:t> versé un peu près de 36% de la prime à eux trois : </a:t>
          </a:r>
          <a:r>
            <a:rPr lang="fr-FR" sz="1100">
              <a:solidFill>
                <a:schemeClr val="dk1"/>
              </a:solidFill>
              <a:effectLst/>
              <a:latin typeface="+mn-lt"/>
              <a:ea typeface="+mn-ea"/>
              <a:cs typeface="+mn-cs"/>
            </a:rPr>
            <a:t>Le secteur du commerce (GZ), a versé 14,2 % de la PPV en 2023, affiche </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montant moyen par salarié de 656 euros), le secteur </a:t>
          </a:r>
          <a:r>
            <a:rPr lang="fr-FR" sz="1100" b="0" i="0">
              <a:solidFill>
                <a:schemeClr val="dk1"/>
              </a:solidFill>
              <a:effectLst/>
              <a:latin typeface="+mn-lt"/>
              <a:ea typeface="+mn-ea"/>
              <a:cs typeface="+mn-cs"/>
            </a:rPr>
            <a:t>KZ Activités financières et d'assurance a versé 11,8% du total (montant moyen de 1 308 euros) et </a:t>
          </a:r>
          <a:r>
            <a:rPr lang="fr-FR" sz="1100">
              <a:solidFill>
                <a:schemeClr val="dk1"/>
              </a:solidFill>
              <a:effectLst/>
              <a:latin typeface="+mn-lt"/>
              <a:ea typeface="+mn-ea"/>
              <a:cs typeface="+mn-cs"/>
            </a:rPr>
            <a:t>le secteur FZ construction (10% du total et </a:t>
          </a:r>
          <a:r>
            <a:rPr lang="fr-FR" sz="1100" baseline="0">
              <a:solidFill>
                <a:schemeClr val="dk1"/>
              </a:solidFill>
              <a:effectLst/>
              <a:latin typeface="+mn-lt"/>
              <a:ea typeface="+mn-ea"/>
              <a:cs typeface="+mn-cs"/>
            </a:rPr>
            <a:t>1 068 euros).</a:t>
          </a:r>
          <a:endParaRPr lang="fr-FR">
            <a:effectLst/>
          </a:endParaRPr>
        </a:p>
        <a:p>
          <a:r>
            <a:rPr lang="fr-FR" sz="1100" b="0" baseline="0">
              <a:solidFill>
                <a:schemeClr val="dk1"/>
              </a:solidFill>
              <a:effectLst/>
              <a:latin typeface="+mn-lt"/>
              <a:ea typeface="+mn-ea"/>
              <a:cs typeface="+mn-cs"/>
            </a:rPr>
            <a:t>	</a:t>
          </a:r>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Le montant moyen versé est hétérogène selon les secteurs (**). </a:t>
          </a:r>
          <a:r>
            <a:rPr lang="fr-FR" sz="1100">
              <a:solidFill>
                <a:schemeClr val="dk1"/>
              </a:solidFill>
              <a:effectLst/>
              <a:latin typeface="+mn-lt"/>
              <a:ea typeface="+mn-ea"/>
              <a:cs typeface="+mn-cs"/>
            </a:rPr>
            <a:t>Il est globalement supérieur dans les secteurs d'activité qui pratiquent des salaires en moyenne plus élevés. 6 secteurs</a:t>
          </a:r>
          <a:r>
            <a:rPr lang="fr-FR" sz="1100" baseline="0">
              <a:solidFill>
                <a:schemeClr val="dk1"/>
              </a:solidFill>
              <a:effectLst/>
              <a:latin typeface="+mn-lt"/>
              <a:ea typeface="+mn-ea"/>
              <a:cs typeface="+mn-cs"/>
            </a:rPr>
            <a:t> ont des montants moyens supérieurs à 1100 euros :  </a:t>
          </a:r>
          <a:r>
            <a:rPr lang="fr-FR" sz="1100" b="1" i="0" u="none" strike="noStrike">
              <a:solidFill>
                <a:schemeClr val="dk1"/>
              </a:solidFill>
              <a:effectLst/>
              <a:latin typeface="+mn-lt"/>
              <a:ea typeface="+mn-ea"/>
              <a:cs typeface="+mn-cs"/>
            </a:rPr>
            <a:t>CD</a:t>
          </a:r>
          <a:r>
            <a:rPr lang="fr-FR" sz="1100" b="0" i="0" u="none" strike="noStrike">
              <a:solidFill>
                <a:schemeClr val="dk1"/>
              </a:solidFill>
              <a:effectLst/>
              <a:latin typeface="+mn-lt"/>
              <a:ea typeface="+mn-ea"/>
              <a:cs typeface="+mn-cs"/>
            </a:rPr>
            <a:t> Cokéfaction et raffinage, </a:t>
          </a:r>
          <a:r>
            <a:rPr lang="fr-FR"/>
            <a:t> </a:t>
          </a:r>
          <a:r>
            <a:rPr lang="fr-FR" sz="1100" b="1" i="0" u="none" strike="noStrike">
              <a:solidFill>
                <a:schemeClr val="dk1"/>
              </a:solidFill>
              <a:effectLst/>
              <a:latin typeface="+mn-lt"/>
              <a:ea typeface="+mn-ea"/>
              <a:cs typeface="+mn-cs"/>
            </a:rPr>
            <a:t>DZ</a:t>
          </a:r>
          <a:r>
            <a:rPr lang="fr-FR" sz="1100" b="0" i="0" u="none" strike="noStrike">
              <a:solidFill>
                <a:schemeClr val="dk1"/>
              </a:solidFill>
              <a:effectLst/>
              <a:latin typeface="+mn-lt"/>
              <a:ea typeface="+mn-ea"/>
              <a:cs typeface="+mn-cs"/>
            </a:rPr>
            <a:t> Production et distribution d'électricité..., </a:t>
          </a:r>
          <a:r>
            <a:rPr lang="fr-FR" sz="1100" b="1" i="0" u="none" strike="noStrike">
              <a:solidFill>
                <a:schemeClr val="dk1"/>
              </a:solidFill>
              <a:effectLst/>
              <a:latin typeface="+mn-lt"/>
              <a:ea typeface="+mn-ea"/>
              <a:cs typeface="+mn-cs"/>
            </a:rPr>
            <a:t>CB</a:t>
          </a:r>
          <a:r>
            <a:rPr lang="fr-FR" sz="1100" b="0" i="0" u="none" strike="noStrike">
              <a:solidFill>
                <a:schemeClr val="dk1"/>
              </a:solidFill>
              <a:effectLst/>
              <a:latin typeface="+mn-lt"/>
              <a:ea typeface="+mn-ea"/>
              <a:cs typeface="+mn-cs"/>
            </a:rPr>
            <a:t> Habillement, textile et cuir,</a:t>
          </a:r>
          <a:r>
            <a:rPr lang="fr-FR"/>
            <a:t> </a:t>
          </a:r>
          <a:r>
            <a:rPr lang="fr-FR" sz="1100" b="1" i="0" u="none" strike="noStrike">
              <a:solidFill>
                <a:schemeClr val="dk1"/>
              </a:solidFill>
              <a:effectLst/>
              <a:latin typeface="+mn-lt"/>
              <a:ea typeface="+mn-ea"/>
              <a:cs typeface="+mn-cs"/>
            </a:rPr>
            <a:t>KZ</a:t>
          </a:r>
          <a:r>
            <a:rPr lang="fr-FR" sz="1100" b="0" i="0" u="none" strike="noStrike">
              <a:solidFill>
                <a:schemeClr val="dk1"/>
              </a:solidFill>
              <a:effectLst/>
              <a:latin typeface="+mn-lt"/>
              <a:ea typeface="+mn-ea"/>
              <a:cs typeface="+mn-cs"/>
            </a:rPr>
            <a:t> Activités financières et d'assurance, </a:t>
          </a:r>
          <a:r>
            <a:rPr lang="fr-FR"/>
            <a:t> </a:t>
          </a:r>
          <a:r>
            <a:rPr lang="fr-FR" sz="1100" b="1" i="0" u="none" strike="noStrike">
              <a:solidFill>
                <a:schemeClr val="dk1"/>
              </a:solidFill>
              <a:effectLst/>
              <a:latin typeface="+mn-lt"/>
              <a:ea typeface="+mn-ea"/>
              <a:cs typeface="+mn-cs"/>
            </a:rPr>
            <a:t>MA</a:t>
          </a:r>
          <a:r>
            <a:rPr lang="fr-FR" sz="1100" b="0" i="0" u="none" strike="noStrike">
              <a:solidFill>
                <a:schemeClr val="dk1"/>
              </a:solidFill>
              <a:effectLst/>
              <a:latin typeface="+mn-lt"/>
              <a:ea typeface="+mn-ea"/>
              <a:cs typeface="+mn-cs"/>
            </a:rPr>
            <a:t> Activités juridiques, de conseil et d'ingénierie,</a:t>
          </a:r>
          <a:r>
            <a:rPr lang="fr-FR"/>
            <a:t> </a:t>
          </a:r>
          <a:r>
            <a:rPr lang="fr-FR" sz="1100" b="1" i="0" u="none" strike="noStrike">
              <a:solidFill>
                <a:schemeClr val="dk1"/>
              </a:solidFill>
              <a:effectLst/>
              <a:latin typeface="+mn-lt"/>
              <a:ea typeface="+mn-ea"/>
              <a:cs typeface="+mn-cs"/>
            </a:rPr>
            <a:t>JC</a:t>
          </a:r>
          <a:r>
            <a:rPr lang="fr-FR" sz="1100" b="0" i="0" u="none" strike="noStrike">
              <a:solidFill>
                <a:schemeClr val="dk1"/>
              </a:solidFill>
              <a:effectLst/>
              <a:latin typeface="+mn-lt"/>
              <a:ea typeface="+mn-ea"/>
              <a:cs typeface="+mn-cs"/>
            </a:rPr>
            <a:t> Activités informatiques.</a:t>
          </a:r>
          <a:br>
            <a:rPr lang="fr-FR" sz="1100" b="0" i="0" u="none" strike="noStrike">
              <a:solidFill>
                <a:schemeClr val="dk1"/>
              </a:solidFill>
              <a:effectLst/>
              <a:latin typeface="+mn-lt"/>
              <a:ea typeface="+mn-ea"/>
              <a:cs typeface="+mn-cs"/>
            </a:rPr>
          </a:br>
          <a:r>
            <a:rPr lang="fr-FR" sz="1100">
              <a:solidFill>
                <a:schemeClr val="dk1"/>
              </a:solidFill>
              <a:effectLst/>
              <a:latin typeface="+mn-lt"/>
              <a:ea typeface="+mn-ea"/>
              <a:cs typeface="+mn-cs"/>
            </a:rPr>
            <a:t>Les montants</a:t>
          </a:r>
          <a:r>
            <a:rPr lang="fr-FR" sz="1100" baseline="0">
              <a:solidFill>
                <a:schemeClr val="dk1"/>
              </a:solidFill>
              <a:effectLst/>
              <a:latin typeface="+mn-lt"/>
              <a:ea typeface="+mn-ea"/>
              <a:cs typeface="+mn-cs"/>
            </a:rPr>
            <a:t> moyens versés les plus faibles l'ont été dans les secteurs QB Action sociale et hébergement médico-social (451 euros), </a:t>
          </a:r>
          <a:r>
            <a:rPr lang="fr-FR" sz="1100" b="0" i="0" u="none" strike="noStrike">
              <a:solidFill>
                <a:schemeClr val="dk1"/>
              </a:solidFill>
              <a:effectLst/>
              <a:latin typeface="+mn-lt"/>
              <a:ea typeface="+mn-ea"/>
              <a:cs typeface="+mn-cs"/>
            </a:rPr>
            <a:t>NZa Intérimaires</a:t>
          </a:r>
          <a:r>
            <a:rPr lang="fr-FR"/>
            <a:t> </a:t>
          </a:r>
          <a:r>
            <a:rPr lang="fr-FR" sz="1100" baseline="0">
              <a:solidFill>
                <a:schemeClr val="dk1"/>
              </a:solidFill>
              <a:effectLst/>
              <a:latin typeface="+mn-lt"/>
              <a:ea typeface="+mn-ea"/>
              <a:cs typeface="+mn-cs"/>
            </a:rPr>
            <a:t>(446 euros) et </a:t>
          </a:r>
          <a:r>
            <a:rPr lang="fr-FR" sz="1100" b="1" i="0">
              <a:solidFill>
                <a:schemeClr val="dk1"/>
              </a:solidFill>
              <a:effectLst/>
              <a:latin typeface="+mn-lt"/>
              <a:ea typeface="+mn-ea"/>
              <a:cs typeface="+mn-cs"/>
            </a:rPr>
            <a:t>HZ</a:t>
          </a:r>
          <a:r>
            <a:rPr lang="fr-FR" sz="1100" b="0" i="0">
              <a:solidFill>
                <a:schemeClr val="dk1"/>
              </a:solidFill>
              <a:effectLst/>
              <a:latin typeface="+mn-lt"/>
              <a:ea typeface="+mn-ea"/>
              <a:cs typeface="+mn-cs"/>
            </a:rPr>
            <a:t> Transports et entreposage</a:t>
          </a:r>
          <a:r>
            <a:rPr lang="fr-FR" sz="1100">
              <a:solidFill>
                <a:schemeClr val="dk1"/>
              </a:solidFill>
              <a:effectLst/>
              <a:latin typeface="+mn-lt"/>
              <a:ea typeface="+mn-ea"/>
              <a:cs typeface="+mn-cs"/>
            </a:rPr>
            <a:t> </a:t>
          </a:r>
          <a:r>
            <a:rPr lang="fr-FR" sz="1100" baseline="0">
              <a:solidFill>
                <a:schemeClr val="dk1"/>
              </a:solidFill>
              <a:effectLst/>
              <a:latin typeface="+mn-lt"/>
              <a:ea typeface="+mn-ea"/>
              <a:cs typeface="+mn-cs"/>
            </a:rPr>
            <a:t>(604 euros).</a:t>
          </a:r>
          <a:endParaRPr lang="fr-FR" sz="1100" b="0" i="0" u="none" strike="noStrike">
            <a:solidFill>
              <a:schemeClr val="dk1"/>
            </a:solidFill>
            <a:effectLst/>
            <a:latin typeface="+mn-lt"/>
            <a:ea typeface="+mn-ea"/>
            <a:cs typeface="+mn-cs"/>
          </a:endParaRPr>
        </a:p>
        <a:p>
          <a:r>
            <a:rPr lang="fr-FR" sz="1100" b="1">
              <a:solidFill>
                <a:schemeClr val="dk1"/>
              </a:solidFill>
              <a:effectLst/>
              <a:latin typeface="+mn-lt"/>
              <a:ea typeface="+mn-ea"/>
              <a:cs typeface="+mn-cs"/>
            </a:rPr>
            <a:t>24% des établissements ayant versé la prime. Cette part est proportionnellement</a:t>
          </a:r>
          <a:r>
            <a:rPr lang="fr-FR" sz="1100" b="1" baseline="0">
              <a:solidFill>
                <a:schemeClr val="dk1"/>
              </a:solidFill>
              <a:effectLst/>
              <a:latin typeface="+mn-lt"/>
              <a:ea typeface="+mn-ea"/>
              <a:cs typeface="+mn-cs"/>
            </a:rPr>
            <a:t> est </a:t>
          </a:r>
          <a:r>
            <a:rPr lang="fr-FR" sz="1100" b="1">
              <a:solidFill>
                <a:schemeClr val="dk1"/>
              </a:solidFill>
              <a:effectLst/>
              <a:latin typeface="+mn-lt"/>
              <a:ea typeface="+mn-ea"/>
              <a:cs typeface="+mn-cs"/>
            </a:rPr>
            <a:t>plus forte dans les </a:t>
          </a:r>
          <a:r>
            <a:rPr lang="fr-FR" sz="1100" b="1" baseline="0">
              <a:solidFill>
                <a:schemeClr val="dk1"/>
              </a:solidFill>
              <a:effectLst/>
              <a:latin typeface="+mn-lt"/>
              <a:ea typeface="+mn-ea"/>
              <a:cs typeface="+mn-cs"/>
            </a:rPr>
            <a:t>secteurs qui concentrent des grandes structures : </a:t>
          </a:r>
          <a:r>
            <a:rPr lang="fr-FR" sz="1100" b="0" baseline="0">
              <a:solidFill>
                <a:schemeClr val="dk1"/>
              </a:solidFill>
              <a:effectLst/>
              <a:latin typeface="+mn-lt"/>
              <a:ea typeface="+mn-ea"/>
              <a:cs typeface="+mn-cs"/>
            </a:rPr>
            <a:t>Dans une majorité de l'ndustrie, cette part dépasse 39% : c'est la cas des secteurs </a:t>
          </a:r>
          <a:r>
            <a:rPr lang="fr-FR" sz="1100" b="1" i="0" u="none" strike="noStrike">
              <a:solidFill>
                <a:schemeClr val="dk1"/>
              </a:solidFill>
              <a:effectLst/>
              <a:latin typeface="+mn-lt"/>
              <a:ea typeface="+mn-ea"/>
              <a:cs typeface="+mn-cs"/>
            </a:rPr>
            <a:t>CF</a:t>
          </a:r>
          <a:r>
            <a:rPr lang="fr-FR" sz="1100" b="0" i="0" u="none" strike="noStrike">
              <a:solidFill>
                <a:schemeClr val="dk1"/>
              </a:solidFill>
              <a:effectLst/>
              <a:latin typeface="+mn-lt"/>
              <a:ea typeface="+mn-ea"/>
              <a:cs typeface="+mn-cs"/>
            </a:rPr>
            <a:t> Industrie pharmaceutique,</a:t>
          </a:r>
          <a:r>
            <a:rPr lang="fr-FR"/>
            <a:t> </a:t>
          </a:r>
          <a:r>
            <a:rPr lang="fr-FR" sz="1100" b="1" i="0" u="none" strike="noStrike">
              <a:solidFill>
                <a:schemeClr val="dk1"/>
              </a:solidFill>
              <a:effectLst/>
              <a:latin typeface="+mn-lt"/>
              <a:ea typeface="+mn-ea"/>
              <a:cs typeface="+mn-cs"/>
            </a:rPr>
            <a:t>DZ</a:t>
          </a:r>
          <a:r>
            <a:rPr lang="fr-FR" sz="1100" b="0" i="0" u="none" strike="noStrike">
              <a:solidFill>
                <a:schemeClr val="dk1"/>
              </a:solidFill>
              <a:effectLst/>
              <a:latin typeface="+mn-lt"/>
              <a:ea typeface="+mn-ea"/>
              <a:cs typeface="+mn-cs"/>
            </a:rPr>
            <a:t> Production et distribution d'électricité..., </a:t>
          </a:r>
          <a:r>
            <a:rPr lang="fr-FR" sz="1100" b="1" i="0" u="none" strike="noStrike">
              <a:solidFill>
                <a:schemeClr val="dk1"/>
              </a:solidFill>
              <a:effectLst/>
              <a:latin typeface="+mn-lt"/>
              <a:ea typeface="+mn-ea"/>
              <a:cs typeface="+mn-cs"/>
            </a:rPr>
            <a:t>CH</a:t>
          </a:r>
          <a:r>
            <a:rPr lang="fr-FR" sz="1100" b="0" i="0" u="none" strike="noStrike">
              <a:solidFill>
                <a:schemeClr val="dk1"/>
              </a:solidFill>
              <a:effectLst/>
              <a:latin typeface="+mn-lt"/>
              <a:ea typeface="+mn-ea"/>
              <a:cs typeface="+mn-cs"/>
            </a:rPr>
            <a:t> Métallurgie et fabrication de produits métalliques,</a:t>
          </a:r>
          <a:r>
            <a:rPr lang="fr-FR"/>
            <a:t> </a:t>
          </a:r>
          <a:r>
            <a:rPr lang="fr-FR" sz="1100" b="1" i="0" u="none" strike="noStrike">
              <a:solidFill>
                <a:schemeClr val="dk1"/>
              </a:solidFill>
              <a:effectLst/>
              <a:latin typeface="+mn-lt"/>
              <a:ea typeface="+mn-ea"/>
              <a:cs typeface="+mn-cs"/>
            </a:rPr>
            <a:t>CD </a:t>
          </a:r>
          <a:r>
            <a:rPr lang="fr-FR" sz="1100" b="0" i="0" u="none" strike="noStrike">
              <a:solidFill>
                <a:schemeClr val="dk1"/>
              </a:solidFill>
              <a:effectLst/>
              <a:latin typeface="+mn-lt"/>
              <a:ea typeface="+mn-ea"/>
              <a:cs typeface="+mn-cs"/>
            </a:rPr>
            <a:t>Cokéfaction et raffinage,</a:t>
          </a:r>
          <a:r>
            <a:rPr lang="fr-FR"/>
            <a:t> </a:t>
          </a:r>
          <a:r>
            <a:rPr lang="fr-FR" sz="1100" b="0" i="0" u="none" strike="noStrike">
              <a:solidFill>
                <a:schemeClr val="dk1"/>
              </a:solidFill>
              <a:effectLst/>
              <a:latin typeface="+mn-lt"/>
              <a:ea typeface="+mn-ea"/>
              <a:cs typeface="+mn-cs"/>
            </a:rPr>
            <a:t>CG Industrie des plastiques et autres produits non minéraux,</a:t>
          </a:r>
          <a:r>
            <a:rPr lang="fr-FR"/>
            <a:t> </a:t>
          </a:r>
          <a:r>
            <a:rPr lang="fr-FR" sz="1100" b="1" i="0" u="none" strike="noStrike">
              <a:solidFill>
                <a:schemeClr val="dk1"/>
              </a:solidFill>
              <a:effectLst/>
              <a:latin typeface="+mn-lt"/>
              <a:ea typeface="+mn-ea"/>
              <a:cs typeface="+mn-cs"/>
            </a:rPr>
            <a:t>CK</a:t>
          </a:r>
          <a:r>
            <a:rPr lang="fr-FR" sz="1100" b="0" i="0" u="none" strike="noStrike">
              <a:solidFill>
                <a:schemeClr val="dk1"/>
              </a:solidFill>
              <a:effectLst/>
              <a:latin typeface="+mn-lt"/>
              <a:ea typeface="+mn-ea"/>
              <a:cs typeface="+mn-cs"/>
            </a:rPr>
            <a:t> Fabrication de machines et équipements ...,</a:t>
          </a:r>
          <a:r>
            <a:rPr lang="fr-FR"/>
            <a:t> </a:t>
          </a:r>
          <a:r>
            <a:rPr lang="fr-FR" sz="1100" b="1" i="0" u="none" strike="noStrike">
              <a:solidFill>
                <a:schemeClr val="dk1"/>
              </a:solidFill>
              <a:effectLst/>
              <a:latin typeface="+mn-lt"/>
              <a:ea typeface="+mn-ea"/>
              <a:cs typeface="+mn-cs"/>
            </a:rPr>
            <a:t>CJ</a:t>
          </a:r>
          <a:r>
            <a:rPr lang="fr-FR" sz="1100" b="0" i="0" u="none" strike="noStrike">
              <a:solidFill>
                <a:schemeClr val="dk1"/>
              </a:solidFill>
              <a:effectLst/>
              <a:latin typeface="+mn-lt"/>
              <a:ea typeface="+mn-ea"/>
              <a:cs typeface="+mn-cs"/>
            </a:rPr>
            <a:t> Fabrication d'équipements électriques et</a:t>
          </a:r>
          <a:r>
            <a:rPr lang="fr-FR"/>
            <a:t> </a:t>
          </a:r>
          <a:r>
            <a:rPr lang="fr-FR" sz="1100" b="1" i="0" u="none" strike="noStrike">
              <a:solidFill>
                <a:schemeClr val="dk1"/>
              </a:solidFill>
              <a:effectLst/>
              <a:latin typeface="+mn-lt"/>
              <a:ea typeface="+mn-ea"/>
              <a:cs typeface="+mn-cs"/>
            </a:rPr>
            <a:t>CE</a:t>
          </a:r>
          <a:r>
            <a:rPr lang="fr-FR" sz="1100" b="0" i="0" u="none" strike="noStrike">
              <a:solidFill>
                <a:schemeClr val="dk1"/>
              </a:solidFill>
              <a:effectLst/>
              <a:latin typeface="+mn-lt"/>
              <a:ea typeface="+mn-ea"/>
              <a:cs typeface="+mn-cs"/>
            </a:rPr>
            <a:t> Industrie chimique. Le</a:t>
          </a:r>
          <a:r>
            <a:rPr lang="fr-FR" sz="1100" b="0" i="0" u="none" strike="noStrike" baseline="0">
              <a:solidFill>
                <a:schemeClr val="dk1"/>
              </a:solidFill>
              <a:effectLst/>
              <a:latin typeface="+mn-lt"/>
              <a:ea typeface="+mn-ea"/>
              <a:cs typeface="+mn-cs"/>
            </a:rPr>
            <a:t> secteur </a:t>
          </a:r>
          <a:r>
            <a:rPr lang="fr-FR" sz="1100" b="1" i="0">
              <a:solidFill>
                <a:schemeClr val="dk1"/>
              </a:solidFill>
              <a:effectLst/>
              <a:latin typeface="+mn-lt"/>
              <a:ea typeface="+mn-ea"/>
              <a:cs typeface="+mn-cs"/>
            </a:rPr>
            <a:t>KZ</a:t>
          </a:r>
          <a:r>
            <a:rPr lang="fr-FR" sz="1100" b="0" i="0">
              <a:solidFill>
                <a:schemeClr val="dk1"/>
              </a:solidFill>
              <a:effectLst/>
              <a:latin typeface="+mn-lt"/>
              <a:ea typeface="+mn-ea"/>
              <a:cs typeface="+mn-cs"/>
            </a:rPr>
            <a:t> Activités financières et d'assurance</a:t>
          </a:r>
          <a:r>
            <a:rPr lang="fr-FR" sz="1100" b="0" i="0" baseline="0">
              <a:solidFill>
                <a:schemeClr val="dk1"/>
              </a:solidFill>
              <a:effectLst/>
              <a:latin typeface="+mn-lt"/>
              <a:ea typeface="+mn-ea"/>
              <a:cs typeface="+mn-cs"/>
            </a:rPr>
            <a:t> est également au-delà des 40%.</a:t>
          </a:r>
        </a:p>
        <a:p>
          <a:r>
            <a:rPr lang="fr-FR" sz="1100" b="0" i="0" u="none" strike="noStrike" baseline="0">
              <a:solidFill>
                <a:schemeClr val="dk1"/>
              </a:solidFill>
              <a:effectLst/>
              <a:latin typeface="+mn-lt"/>
              <a:ea typeface="+mn-ea"/>
              <a:cs typeface="+mn-cs"/>
            </a:rPr>
            <a:t>A l'opposé 16% et moins des établissements  (en moyenne) des secteurs </a:t>
          </a:r>
          <a:r>
            <a:rPr lang="fr-FR" sz="1100" b="1" i="0" u="none" strike="noStrike">
              <a:solidFill>
                <a:schemeClr val="dk1"/>
              </a:solidFill>
              <a:effectLst/>
              <a:latin typeface="+mn-lt"/>
              <a:ea typeface="+mn-ea"/>
              <a:cs typeface="+mn-cs"/>
            </a:rPr>
            <a:t>LZ </a:t>
          </a:r>
          <a:r>
            <a:rPr lang="fr-FR" sz="1100" b="0" i="0" u="none" strike="noStrike">
              <a:solidFill>
                <a:schemeClr val="dk1"/>
              </a:solidFill>
              <a:effectLst/>
              <a:latin typeface="+mn-lt"/>
              <a:ea typeface="+mn-ea"/>
              <a:cs typeface="+mn-cs"/>
            </a:rPr>
            <a:t>Activités immobilières,</a:t>
          </a:r>
          <a:r>
            <a:rPr lang="fr-FR"/>
            <a:t> </a:t>
          </a:r>
          <a:r>
            <a:rPr lang="fr-FR" sz="1100" b="1" i="0" u="none" strike="noStrike">
              <a:solidFill>
                <a:schemeClr val="dk1"/>
              </a:solidFill>
              <a:effectLst/>
              <a:latin typeface="+mn-lt"/>
              <a:ea typeface="+mn-ea"/>
              <a:cs typeface="+mn-cs"/>
            </a:rPr>
            <a:t>IZ</a:t>
          </a:r>
          <a:r>
            <a:rPr lang="fr-FR" sz="1100" b="0" i="0" u="none" strike="noStrike">
              <a:solidFill>
                <a:schemeClr val="dk1"/>
              </a:solidFill>
              <a:effectLst/>
              <a:latin typeface="+mn-lt"/>
              <a:ea typeface="+mn-ea"/>
              <a:cs typeface="+mn-cs"/>
            </a:rPr>
            <a:t> Hébergement et restauration,</a:t>
          </a:r>
          <a:r>
            <a:rPr lang="fr-FR"/>
            <a:t> </a:t>
          </a:r>
          <a:r>
            <a:rPr lang="fr-FR" sz="1100" b="1" i="0" u="none" strike="noStrike">
              <a:solidFill>
                <a:schemeClr val="dk1"/>
              </a:solidFill>
              <a:effectLst/>
              <a:latin typeface="+mn-lt"/>
              <a:ea typeface="+mn-ea"/>
              <a:cs typeface="+mn-cs"/>
            </a:rPr>
            <a:t>RZ</a:t>
          </a:r>
          <a:r>
            <a:rPr lang="fr-FR" sz="1100" b="0" i="0" u="none" strike="noStrike">
              <a:solidFill>
                <a:schemeClr val="dk1"/>
              </a:solidFill>
              <a:effectLst/>
              <a:latin typeface="+mn-lt"/>
              <a:ea typeface="+mn-ea"/>
              <a:cs typeface="+mn-cs"/>
            </a:rPr>
            <a:t> Arts, spectacles et activités récréatives,</a:t>
          </a:r>
          <a:r>
            <a:rPr lang="fr-FR"/>
            <a:t> </a:t>
          </a:r>
          <a:r>
            <a:rPr lang="fr-FR" sz="1100" b="1" i="0" u="none" strike="noStrike">
              <a:solidFill>
                <a:schemeClr val="dk1"/>
              </a:solidFill>
              <a:effectLst/>
              <a:latin typeface="+mn-lt"/>
              <a:ea typeface="+mn-ea"/>
              <a:cs typeface="+mn-cs"/>
            </a:rPr>
            <a:t>CA</a:t>
          </a:r>
          <a:r>
            <a:rPr lang="fr-FR" sz="1100" b="0" i="0" u="none" strike="noStrike">
              <a:solidFill>
                <a:schemeClr val="dk1"/>
              </a:solidFill>
              <a:effectLst/>
              <a:latin typeface="+mn-lt"/>
              <a:ea typeface="+mn-ea"/>
              <a:cs typeface="+mn-cs"/>
            </a:rPr>
            <a:t> Industries agro-alimentaires</a:t>
          </a:r>
          <a:r>
            <a:rPr lang="fr-FR" sz="1100" b="1" baseline="0">
              <a:solidFill>
                <a:schemeClr val="dk1"/>
              </a:solidFill>
              <a:effectLst/>
              <a:latin typeface="+mn-lt"/>
              <a:ea typeface="+mn-ea"/>
              <a:cs typeface="+mn-cs"/>
            </a:rPr>
            <a:t> </a:t>
          </a:r>
          <a:r>
            <a:rPr lang="fr-FR" sz="1100" b="1">
              <a:solidFill>
                <a:schemeClr val="dk1"/>
              </a:solidFill>
              <a:effectLst/>
              <a:latin typeface="+mn-lt"/>
              <a:ea typeface="+mn-ea"/>
              <a:cs typeface="+mn-cs"/>
            </a:rPr>
            <a:t>industriel que</a:t>
          </a:r>
          <a:r>
            <a:rPr lang="fr-FR" sz="1100" b="1" baseline="0">
              <a:solidFill>
                <a:schemeClr val="dk1"/>
              </a:solidFill>
              <a:effectLst/>
              <a:latin typeface="+mn-lt"/>
              <a:ea typeface="+mn-ea"/>
              <a:cs typeface="+mn-cs"/>
            </a:rPr>
            <a:t> dans les services</a:t>
          </a:r>
          <a:r>
            <a:rPr lang="fr-FR" sz="1100">
              <a:solidFill>
                <a:schemeClr val="dk1"/>
              </a:solidFill>
              <a:effectLst/>
              <a:latin typeface="+mn-lt"/>
              <a:ea typeface="+mn-ea"/>
              <a:cs typeface="+mn-cs"/>
            </a:rPr>
            <a:t> (hors industries agro-alimentaires)</a:t>
          </a:r>
          <a:r>
            <a:rPr lang="fr-FR" sz="1100" baseline="0">
              <a:solidFill>
                <a:schemeClr val="dk1"/>
              </a:solidFill>
              <a:effectLst/>
              <a:latin typeface="+mn-lt"/>
              <a:ea typeface="+mn-ea"/>
              <a:cs typeface="+mn-cs"/>
            </a:rPr>
            <a:t> ont versé la prime en 2023.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Si</a:t>
          </a:r>
          <a:r>
            <a:rPr lang="fr-FR" sz="1100" baseline="0">
              <a:solidFill>
                <a:schemeClr val="dk1"/>
              </a:solidFill>
              <a:effectLst/>
              <a:latin typeface="+mn-lt"/>
              <a:ea typeface="+mn-ea"/>
              <a:cs typeface="+mn-cs"/>
            </a:rPr>
            <a:t> l'on regarde l'importance de la prime au regard de la masse salariale des secteurs, 4 secteurs ont versé, proportionnellement à leur masse salariale, beaucoup plus de prime que la moyenne : </a:t>
          </a:r>
          <a:r>
            <a:rPr lang="fr-FR" sz="1100" b="1" i="0" u="none" strike="noStrike">
              <a:solidFill>
                <a:schemeClr val="dk1"/>
              </a:solidFill>
              <a:effectLst/>
              <a:latin typeface="+mn-lt"/>
              <a:ea typeface="+mn-ea"/>
              <a:cs typeface="+mn-cs"/>
            </a:rPr>
            <a:t>CD</a:t>
          </a:r>
          <a:r>
            <a:rPr lang="fr-FR" sz="1100" b="0" i="0" u="none" strike="noStrike">
              <a:solidFill>
                <a:schemeClr val="dk1"/>
              </a:solidFill>
              <a:effectLst/>
              <a:latin typeface="+mn-lt"/>
              <a:ea typeface="+mn-ea"/>
              <a:cs typeface="+mn-cs"/>
            </a:rPr>
            <a:t> Cokéfaction et raffinage (x3,9 fois</a:t>
          </a:r>
          <a:r>
            <a:rPr lang="fr-FR" sz="1100" b="0" i="0" u="none" strike="noStrike" baseline="0">
              <a:solidFill>
                <a:schemeClr val="dk1"/>
              </a:solidFill>
              <a:effectLst/>
              <a:latin typeface="+mn-lt"/>
              <a:ea typeface="+mn-ea"/>
              <a:cs typeface="+mn-cs"/>
            </a:rPr>
            <a:t> plus que la moyenne),</a:t>
          </a:r>
          <a:r>
            <a:rPr lang="fr-FR"/>
            <a:t> </a:t>
          </a:r>
          <a:r>
            <a:rPr lang="fr-FR" sz="1100" b="1" i="0" u="none" strike="noStrike">
              <a:solidFill>
                <a:schemeClr val="dk1"/>
              </a:solidFill>
              <a:effectLst/>
              <a:latin typeface="+mn-lt"/>
              <a:ea typeface="+mn-ea"/>
              <a:cs typeface="+mn-cs"/>
            </a:rPr>
            <a:t>CB</a:t>
          </a:r>
          <a:r>
            <a:rPr lang="fr-FR" sz="1100" b="0" i="0" u="none" strike="noStrike">
              <a:solidFill>
                <a:schemeClr val="dk1"/>
              </a:solidFill>
              <a:effectLst/>
              <a:latin typeface="+mn-lt"/>
              <a:ea typeface="+mn-ea"/>
              <a:cs typeface="+mn-cs"/>
            </a:rPr>
            <a:t> Habillement, textile et cuir (x2,57),</a:t>
          </a:r>
          <a:r>
            <a:rPr lang="fr-FR"/>
            <a:t> </a:t>
          </a:r>
          <a:r>
            <a:rPr lang="fr-FR" sz="1100" b="1" i="0" u="none" strike="noStrike">
              <a:solidFill>
                <a:schemeClr val="dk1"/>
              </a:solidFill>
              <a:effectLst/>
              <a:latin typeface="+mn-lt"/>
              <a:ea typeface="+mn-ea"/>
              <a:cs typeface="+mn-cs"/>
            </a:rPr>
            <a:t>DZ</a:t>
          </a:r>
          <a:r>
            <a:rPr lang="fr-FR" sz="1100" b="0" i="0" u="none" strike="noStrike">
              <a:solidFill>
                <a:schemeClr val="dk1"/>
              </a:solidFill>
              <a:effectLst/>
              <a:latin typeface="+mn-lt"/>
              <a:ea typeface="+mn-ea"/>
              <a:cs typeface="+mn-cs"/>
            </a:rPr>
            <a:t> Production et distribution d'électricité... (x2), </a:t>
          </a:r>
          <a:r>
            <a:rPr lang="fr-FR" sz="1100" b="1" i="0" u="none" strike="noStrike">
              <a:solidFill>
                <a:schemeClr val="dk1"/>
              </a:solidFill>
              <a:effectLst/>
              <a:latin typeface="+mn-lt"/>
              <a:ea typeface="+mn-ea"/>
              <a:cs typeface="+mn-cs"/>
            </a:rPr>
            <a:t>KZ</a:t>
          </a:r>
          <a:r>
            <a:rPr lang="fr-FR" sz="1100" b="0" i="0" u="none" strike="noStrike">
              <a:solidFill>
                <a:schemeClr val="dk1"/>
              </a:solidFill>
              <a:effectLst/>
              <a:latin typeface="+mn-lt"/>
              <a:ea typeface="+mn-ea"/>
              <a:cs typeface="+mn-cs"/>
            </a:rPr>
            <a:t> Activités financières et d'assurance</a:t>
          </a:r>
          <a:r>
            <a:rPr lang="fr-FR"/>
            <a:t> (x1,8).</a:t>
          </a:r>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Si</a:t>
          </a:r>
          <a:r>
            <a:rPr lang="fr-FR" sz="1100" baseline="0">
              <a:solidFill>
                <a:schemeClr val="dk1"/>
              </a:solidFill>
              <a:effectLst/>
              <a:latin typeface="+mn-lt"/>
              <a:ea typeface="+mn-ea"/>
              <a:cs typeface="+mn-cs"/>
            </a:rPr>
            <a:t> on analyse les primes </a:t>
          </a:r>
          <a:r>
            <a:rPr lang="fr-FR" sz="1100" b="1" baseline="0">
              <a:solidFill>
                <a:schemeClr val="dk1"/>
              </a:solidFill>
              <a:effectLst/>
              <a:latin typeface="+mn-lt"/>
              <a:ea typeface="+mn-ea"/>
              <a:cs typeface="+mn-cs"/>
            </a:rPr>
            <a:t>par tranche d'effectifs </a:t>
          </a:r>
          <a:r>
            <a:rPr lang="fr-FR" sz="1100" baseline="0">
              <a:solidFill>
                <a:schemeClr val="dk1"/>
              </a:solidFill>
              <a:effectLst/>
              <a:latin typeface="+mn-lt"/>
              <a:ea typeface="+mn-ea"/>
              <a:cs typeface="+mn-cs"/>
            </a:rPr>
            <a:t>on voit que : la part des établissements versant la prime augmente logiquement avec la taille. Par contre, ce sont les entreprises les plus petites qui versent en moyenne les montants les plus importants : 1141 euros pour les moins de 10 salariés versus entre 730 et 790 euros pour les entreprises entre 50 à 1999 salariés (selon les tranches).</a:t>
          </a:r>
        </a:p>
        <a:p>
          <a:r>
            <a:rPr lang="fr-FR" sz="1100" baseline="0">
              <a:solidFill>
                <a:schemeClr val="dk1"/>
              </a:solidFill>
              <a:effectLst/>
              <a:latin typeface="+mn-lt"/>
              <a:ea typeface="+mn-ea"/>
              <a:cs typeface="+mn-cs"/>
            </a:rPr>
            <a:t>Les petites entreprises sont également celles qui versent le plus proportionnellement à leur masse salariale (intensité x 1,36 par rapport à la moyenne pour les moins de 10 salariés, et de 1,27 pour les 10 à 19 salariés). </a:t>
          </a:r>
          <a:r>
            <a:rPr lang="fr-FR" sz="1100" b="0" baseline="0">
              <a:solidFill>
                <a:schemeClr val="dk1"/>
              </a:solidFill>
              <a:effectLst/>
              <a:latin typeface="+mn-lt"/>
              <a:ea typeface="+mn-ea"/>
              <a:cs typeface="+mn-cs"/>
            </a:rPr>
            <a:t>L</a:t>
          </a:r>
          <a:r>
            <a:rPr lang="fr-FR" sz="1100" b="0">
              <a:solidFill>
                <a:schemeClr val="dk1"/>
              </a:solidFill>
              <a:effectLst/>
              <a:latin typeface="+mn-lt"/>
              <a:ea typeface="+mn-ea"/>
              <a:cs typeface="+mn-cs"/>
            </a:rPr>
            <a:t>a part des entreprises ayant versé cette prime augmente avec la taille de l’entreprise</a:t>
          </a:r>
          <a:r>
            <a:rPr lang="fr-FR" sz="1100" b="0" baseline="0">
              <a:solidFill>
                <a:schemeClr val="dk1"/>
              </a:solidFill>
              <a:effectLst/>
              <a:latin typeface="+mn-lt"/>
              <a:ea typeface="+mn-ea"/>
              <a:cs typeface="+mn-cs"/>
            </a:rPr>
            <a:t> : e</a:t>
          </a:r>
          <a:r>
            <a:rPr lang="fr-FR" sz="1100">
              <a:solidFill>
                <a:schemeClr val="dk1"/>
              </a:solidFill>
              <a:effectLst/>
              <a:latin typeface="+mn-lt"/>
              <a:ea typeface="+mn-ea"/>
              <a:cs typeface="+mn-cs"/>
            </a:rPr>
            <a:t>lle est de 20,6 % dans les entreprises de moins de 10 salariés et de 41,3 % dans les entreprises de 2 000 salariés ou plus.</a:t>
          </a: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Les montants moyens versés varient selon les </a:t>
          </a:r>
          <a:r>
            <a:rPr lang="fr-FR" sz="1100" b="1">
              <a:solidFill>
                <a:schemeClr val="accent6">
                  <a:lumMod val="50000"/>
                </a:schemeClr>
              </a:solidFill>
              <a:effectLst/>
              <a:latin typeface="+mn-lt"/>
              <a:ea typeface="+mn-ea"/>
              <a:cs typeface="+mn-cs"/>
            </a:rPr>
            <a:t>régions.</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Ils</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oscillent entre 750 euros en Bretagne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et 1037 euros en Guyane. La part d’établissements versant la prime est comprise entre 15,7 % et 27,3 % selon les régions. L’Ile-de-France se démarque avec 19,7 % d’établissements ayant versé la prime, ainsi que la Guadeloupe (18,1 %) et la Guyane (15,7 %).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55% de la prime</a:t>
          </a:r>
          <a:r>
            <a:rPr lang="fr-FR" sz="1100" baseline="0">
              <a:solidFill>
                <a:schemeClr val="dk1"/>
              </a:solidFill>
              <a:effectLst/>
              <a:latin typeface="+mn-lt"/>
              <a:ea typeface="+mn-ea"/>
              <a:cs typeface="+mn-cs"/>
            </a:rPr>
            <a:t> est versée à des hommes. Les montants moyens perçus par les femmes et les hommes sont proches (respectivement 861 euros et 906 euros). Entre 35 et 50 ans, la prime est la plus élevée, en moyenne autour de 950 euros tandis que les moins de 20 ans touchent en moyenne une prime inférieure à 400 euros (613 euros pour la tranche 20 à 24 ans).</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_______________________________________</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Champ d'analyse </a:t>
          </a:r>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le champ du secteur privé dont il est question ici correspond au champ des estimations trimestrielles d'emploi (ETE), à savoir le périmètre retenu dans les publications conjoncturelles des Urssaf sur les effectifs salariés et la masse salariale, qui exclut notamment le secteur de l'agriculture (en grande partie affilié au Régime agricole). Ce champ couvre 99 % du montant global de PPV déclaré par les établissements affiliés au régime général.</a:t>
          </a:r>
        </a:p>
        <a:p>
          <a:r>
            <a:rPr lang="fr-FR" sz="1100">
              <a:solidFill>
                <a:schemeClr val="dk1"/>
              </a:solidFill>
              <a:effectLst/>
              <a:latin typeface="+mn-lt"/>
              <a:ea typeface="+mn-ea"/>
              <a:cs typeface="+mn-cs"/>
            </a:rPr>
            <a:t>- les données présentées sont extraites des déclarations des établissements cotisant au régime général (DSN) à fin janvier 2024. Elles concernent les périodes d'emploi de janvier à décembre 2023, qui peuvent encore faire l'objet de régularisations. Le montant global de la prime (PPV) est reconstitué à partir des données individuelles de la DSN et complété par les informations par établissement dans le cas où celui-ci n'a pas renseigné les éléments par salarié (cas qui concerne 1,1 % des montants). Les montants moyens par salarié sont calculés sur le périmètre des seules données par salariés (DI=données individuelles).</a:t>
          </a:r>
        </a:p>
        <a:p>
          <a:r>
            <a:rPr lang="fr-FR" sz="1100" b="1">
              <a:solidFill>
                <a:schemeClr val="dk1"/>
              </a:solidFill>
              <a:effectLst/>
              <a:latin typeface="+mn-lt"/>
              <a:ea typeface="+mn-ea"/>
              <a:cs typeface="+mn-cs"/>
            </a:rPr>
            <a:t>(**) Les montants moyens évoqués ne tiennent pas compte du temps de travail </a:t>
          </a:r>
          <a:r>
            <a:rPr lang="fr-FR" sz="1100">
              <a:solidFill>
                <a:schemeClr val="dk1"/>
              </a:solidFill>
              <a:effectLst/>
              <a:latin typeface="+mn-lt"/>
              <a:ea typeface="+mn-ea"/>
              <a:cs typeface="+mn-cs"/>
            </a:rPr>
            <a:t>: chaque salarié bénéficiaire est compté pour 1. Les écarts sectoriels peuvent donc, au moins en partie, s’expliquer par des effets de structure liés par exemple à la part de temps partiel dans le secteur.</a:t>
          </a:r>
        </a:p>
        <a:p>
          <a:r>
            <a:rPr lang="fr-FR"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340994</xdr:colOff>
      <xdr:row>5</xdr:row>
      <xdr:rowOff>1905</xdr:rowOff>
    </xdr:from>
    <xdr:to>
      <xdr:col>7</xdr:col>
      <xdr:colOff>1211580</xdr:colOff>
      <xdr:row>8</xdr:row>
      <xdr:rowOff>28575</xdr:rowOff>
    </xdr:to>
    <xdr:sp macro="" textlink="">
      <xdr:nvSpPr>
        <xdr:cNvPr id="2" name="ZoneTexte 1">
          <a:extLst>
            <a:ext uri="{FF2B5EF4-FFF2-40B4-BE49-F238E27FC236}">
              <a16:creationId xmlns:a16="http://schemas.microsoft.com/office/drawing/2014/main" id="{C3D0B83F-8B96-442D-AA2D-8BE0F6C3EC37}"/>
            </a:ext>
          </a:extLst>
        </xdr:cNvPr>
        <xdr:cNvSpPr txBox="1"/>
      </xdr:nvSpPr>
      <xdr:spPr>
        <a:xfrm>
          <a:off x="6383654" y="1548765"/>
          <a:ext cx="3545206" cy="57531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Toutes</a:t>
          </a:r>
          <a:r>
            <a:rPr lang="fr-FR" sz="1100" b="1" baseline="0"/>
            <a:t> les ventilations de ce fichier sont établies sur le champ Secteur Privé (champ des ETE)</a:t>
          </a:r>
          <a:endParaRPr lang="fr-FR" sz="1100" b="1"/>
        </a:p>
      </xdr:txBody>
    </xdr:sp>
    <xdr:clientData/>
  </xdr:twoCellAnchor>
  <xdr:twoCellAnchor>
    <xdr:from>
      <xdr:col>0</xdr:col>
      <xdr:colOff>19050</xdr:colOff>
      <xdr:row>0</xdr:row>
      <xdr:rowOff>19051</xdr:rowOff>
    </xdr:from>
    <xdr:to>
      <xdr:col>4</xdr:col>
      <xdr:colOff>9525</xdr:colOff>
      <xdr:row>1</xdr:row>
      <xdr:rowOff>38100</xdr:rowOff>
    </xdr:to>
    <xdr:sp macro="" textlink="">
      <xdr:nvSpPr>
        <xdr:cNvPr id="3" name="ZoneTexte 2">
          <a:extLst>
            <a:ext uri="{FF2B5EF4-FFF2-40B4-BE49-F238E27FC236}">
              <a16:creationId xmlns:a16="http://schemas.microsoft.com/office/drawing/2014/main" id="{2E269D7D-116C-4647-A806-5C8B366DC393}"/>
            </a:ext>
          </a:extLst>
        </xdr:cNvPr>
        <xdr:cNvSpPr txBox="1"/>
      </xdr:nvSpPr>
      <xdr:spPr>
        <a:xfrm>
          <a:off x="19050" y="19051"/>
          <a:ext cx="5791200" cy="8096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Montant de la </a:t>
          </a:r>
          <a:r>
            <a:rPr lang="fr-FR" sz="1100" b="1" baseline="0">
              <a:solidFill>
                <a:schemeClr val="dk1"/>
              </a:solidFill>
              <a:effectLst/>
              <a:latin typeface="+mn-lt"/>
              <a:ea typeface="+mn-ea"/>
              <a:cs typeface="+mn-cs"/>
            </a:rPr>
            <a:t>Prime de Partage de la Valeur (PPV)</a:t>
          </a:r>
          <a:r>
            <a:rPr lang="fr-FR" sz="1100" b="1"/>
            <a:t> en 2023</a:t>
          </a:r>
        </a:p>
        <a:p>
          <a:pPr algn="ctr"/>
          <a:r>
            <a:rPr lang="fr-FR" sz="1100" b="1"/>
            <a:t>et</a:t>
          </a:r>
          <a:r>
            <a:rPr lang="fr-FR" sz="1100" b="1" baseline="0"/>
            <a:t> des primes exceptionnelles* en 2022</a:t>
          </a:r>
          <a:endParaRPr lang="fr-FR" sz="1100" b="1"/>
        </a:p>
        <a:p>
          <a:pPr algn="ctr"/>
          <a:endParaRPr lang="fr-FR" sz="1100" b="1"/>
        </a:p>
        <a:p>
          <a:pPr algn="l"/>
          <a:r>
            <a:rPr lang="fr-FR" sz="1100" b="1"/>
            <a:t>* </a:t>
          </a:r>
          <a:r>
            <a:rPr lang="fr-FR" sz="1100" b="1" baseline="0"/>
            <a:t>PPV (versée à partir du 3ème trimestre 2022) + Prime exceptionnelle de pouvoir d'achat (Pepa)</a:t>
          </a:r>
        </a:p>
        <a:p>
          <a:pPr algn="ctr"/>
          <a:endParaRPr lang="fr-FR">
            <a:effectLst/>
          </a:endParaRPr>
        </a:p>
      </xdr:txBody>
    </xdr:sp>
    <xdr:clientData/>
  </xdr:twoCellAnchor>
  <xdr:twoCellAnchor>
    <xdr:from>
      <xdr:col>2</xdr:col>
      <xdr:colOff>278130</xdr:colOff>
      <xdr:row>15</xdr:row>
      <xdr:rowOff>19050</xdr:rowOff>
    </xdr:from>
    <xdr:to>
      <xdr:col>6</xdr:col>
      <xdr:colOff>1162050</xdr:colOff>
      <xdr:row>28</xdr:row>
      <xdr:rowOff>7620</xdr:rowOff>
    </xdr:to>
    <xdr:graphicFrame macro="">
      <xdr:nvGraphicFramePr>
        <xdr:cNvPr id="4" name="Graphique 3">
          <a:extLst>
            <a:ext uri="{FF2B5EF4-FFF2-40B4-BE49-F238E27FC236}">
              <a16:creationId xmlns:a16="http://schemas.microsoft.com/office/drawing/2014/main" id="{13C2EF1F-BB01-45DE-940A-FFE346A7D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655320</xdr:colOff>
      <xdr:row>0</xdr:row>
      <xdr:rowOff>102870</xdr:rowOff>
    </xdr:from>
    <xdr:to>
      <xdr:col>7</xdr:col>
      <xdr:colOff>171450</xdr:colOff>
      <xdr:row>3</xdr:row>
      <xdr:rowOff>0</xdr:rowOff>
    </xdr:to>
    <xdr:sp macro="" textlink="">
      <xdr:nvSpPr>
        <xdr:cNvPr id="2" name="ZoneTexte 1">
          <a:extLst>
            <a:ext uri="{FF2B5EF4-FFF2-40B4-BE49-F238E27FC236}">
              <a16:creationId xmlns:a16="http://schemas.microsoft.com/office/drawing/2014/main" id="{01FF66D5-08DE-48AA-9D2A-2F327706D50D}"/>
            </a:ext>
          </a:extLst>
        </xdr:cNvPr>
        <xdr:cNvSpPr txBox="1"/>
      </xdr:nvSpPr>
      <xdr:spPr>
        <a:xfrm>
          <a:off x="3989070" y="102870"/>
          <a:ext cx="4421505" cy="81153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Montant de la</a:t>
          </a:r>
          <a:r>
            <a:rPr lang="fr-FR" sz="1100" b="1" baseline="0"/>
            <a:t> Prime de Partage de la Valeur (PPV) </a:t>
          </a:r>
          <a:r>
            <a:rPr lang="fr-FR" sz="1100" b="1" baseline="0">
              <a:solidFill>
                <a:schemeClr val="dk1"/>
              </a:solidFill>
              <a:effectLst/>
              <a:latin typeface="+mn-lt"/>
              <a:ea typeface="+mn-ea"/>
              <a:cs typeface="+mn-cs"/>
            </a:rPr>
            <a:t>par an *</a:t>
          </a:r>
        </a:p>
        <a:p>
          <a:pPr algn="ctr"/>
          <a:r>
            <a:rPr lang="fr-FR" sz="1100" b="1" baseline="0"/>
            <a:t>Selon le secteur d'activité</a:t>
          </a:r>
        </a:p>
        <a:p>
          <a:pPr algn="ctr"/>
          <a:endParaRPr lang="fr-FR" sz="1100" b="1" baseline="0"/>
        </a:p>
        <a:p>
          <a:pPr algn="l"/>
          <a:r>
            <a:rPr lang="fr-FR" sz="1100" b="1" baseline="0"/>
            <a:t>* y compris prime exceptionnelle de pouvoir d'achat (Pepa) en 2022</a:t>
          </a:r>
          <a:endParaRPr lang="fr-FR" sz="1100" b="1"/>
        </a:p>
      </xdr:txBody>
    </xdr:sp>
    <xdr:clientData/>
  </xdr:twoCellAnchor>
  <xdr:twoCellAnchor>
    <xdr:from>
      <xdr:col>21</xdr:col>
      <xdr:colOff>121920</xdr:colOff>
      <xdr:row>0</xdr:row>
      <xdr:rowOff>320040</xdr:rowOff>
    </xdr:from>
    <xdr:to>
      <xdr:col>24</xdr:col>
      <xdr:colOff>167640</xdr:colOff>
      <xdr:row>3</xdr:row>
      <xdr:rowOff>137160</xdr:rowOff>
    </xdr:to>
    <xdr:sp macro="" textlink="">
      <xdr:nvSpPr>
        <xdr:cNvPr id="5" name="ZoneTexte 4">
          <a:extLst>
            <a:ext uri="{FF2B5EF4-FFF2-40B4-BE49-F238E27FC236}">
              <a16:creationId xmlns:a16="http://schemas.microsoft.com/office/drawing/2014/main" id="{AB7C8A22-2F97-4C61-B615-7C4AAD876D5C}"/>
            </a:ext>
          </a:extLst>
        </xdr:cNvPr>
        <xdr:cNvSpPr txBox="1"/>
      </xdr:nvSpPr>
      <xdr:spPr>
        <a:xfrm>
          <a:off x="21290280" y="320040"/>
          <a:ext cx="2423160" cy="7162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classement par ordre décroissant du montant moyen de</a:t>
          </a:r>
          <a:r>
            <a:rPr lang="fr-FR" sz="1100" b="1" baseline="0"/>
            <a:t> la prime</a:t>
          </a:r>
          <a:endParaRPr lang="fr-FR" sz="1100" b="1"/>
        </a:p>
      </xdr:txBody>
    </xdr:sp>
    <xdr:clientData/>
  </xdr:twoCellAnchor>
  <xdr:twoCellAnchor>
    <xdr:from>
      <xdr:col>25</xdr:col>
      <xdr:colOff>487680</xdr:colOff>
      <xdr:row>0</xdr:row>
      <xdr:rowOff>297180</xdr:rowOff>
    </xdr:from>
    <xdr:to>
      <xdr:col>28</xdr:col>
      <xdr:colOff>236220</xdr:colOff>
      <xdr:row>3</xdr:row>
      <xdr:rowOff>83820</xdr:rowOff>
    </xdr:to>
    <xdr:sp macro="" textlink="">
      <xdr:nvSpPr>
        <xdr:cNvPr id="6" name="ZoneTexte 5">
          <a:extLst>
            <a:ext uri="{FF2B5EF4-FFF2-40B4-BE49-F238E27FC236}">
              <a16:creationId xmlns:a16="http://schemas.microsoft.com/office/drawing/2014/main" id="{FF4B0F3B-BA66-41F4-ACA8-76034E8E9C66}"/>
            </a:ext>
          </a:extLst>
        </xdr:cNvPr>
        <xdr:cNvSpPr txBox="1"/>
      </xdr:nvSpPr>
      <xdr:spPr>
        <a:xfrm>
          <a:off x="26090880" y="297180"/>
          <a:ext cx="4427220" cy="6858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classement par ordre décroissant de la part des établissement</a:t>
          </a:r>
          <a:r>
            <a:rPr lang="fr-FR" sz="1100" b="1" baseline="0"/>
            <a:t> versant la prime</a:t>
          </a:r>
          <a:endParaRPr lang="fr-FR" sz="1100" b="1"/>
        </a:p>
      </xdr:txBody>
    </xdr:sp>
    <xdr:clientData/>
  </xdr:twoCellAnchor>
  <xdr:twoCellAnchor>
    <xdr:from>
      <xdr:col>29</xdr:col>
      <xdr:colOff>487680</xdr:colOff>
      <xdr:row>0</xdr:row>
      <xdr:rowOff>297180</xdr:rowOff>
    </xdr:from>
    <xdr:to>
      <xdr:col>31</xdr:col>
      <xdr:colOff>1630680</xdr:colOff>
      <xdr:row>3</xdr:row>
      <xdr:rowOff>83820</xdr:rowOff>
    </xdr:to>
    <xdr:sp macro="" textlink="">
      <xdr:nvSpPr>
        <xdr:cNvPr id="7" name="ZoneTexte 6">
          <a:extLst>
            <a:ext uri="{FF2B5EF4-FFF2-40B4-BE49-F238E27FC236}">
              <a16:creationId xmlns:a16="http://schemas.microsoft.com/office/drawing/2014/main" id="{DBC4DC20-657C-448C-91CA-995C1A294845}"/>
            </a:ext>
          </a:extLst>
        </xdr:cNvPr>
        <xdr:cNvSpPr txBox="1"/>
      </xdr:nvSpPr>
      <xdr:spPr>
        <a:xfrm>
          <a:off x="32468820" y="297180"/>
          <a:ext cx="2842260" cy="6858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classement par ordre décroissant de ratio intensité du recours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0</xdr:row>
      <xdr:rowOff>123826</xdr:rowOff>
    </xdr:from>
    <xdr:to>
      <xdr:col>6</xdr:col>
      <xdr:colOff>762000</xdr:colOff>
      <xdr:row>2</xdr:row>
      <xdr:rowOff>161926</xdr:rowOff>
    </xdr:to>
    <xdr:sp macro="" textlink="">
      <xdr:nvSpPr>
        <xdr:cNvPr id="4" name="ZoneTexte 3">
          <a:extLst>
            <a:ext uri="{FF2B5EF4-FFF2-40B4-BE49-F238E27FC236}">
              <a16:creationId xmlns:a16="http://schemas.microsoft.com/office/drawing/2014/main" id="{B0F84FD4-21B3-4347-9DE0-6B1C1453F7CD}"/>
            </a:ext>
          </a:extLst>
        </xdr:cNvPr>
        <xdr:cNvSpPr txBox="1"/>
      </xdr:nvSpPr>
      <xdr:spPr>
        <a:xfrm>
          <a:off x="2190750" y="123826"/>
          <a:ext cx="4657725" cy="8382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solidFill>
                <a:schemeClr val="dk1"/>
              </a:solidFill>
              <a:effectLst/>
              <a:latin typeface="+mn-lt"/>
              <a:ea typeface="+mn-ea"/>
              <a:cs typeface="+mn-cs"/>
            </a:rPr>
            <a:t>Montant de la</a:t>
          </a:r>
          <a:r>
            <a:rPr lang="fr-FR" sz="1100" b="1" baseline="0">
              <a:solidFill>
                <a:schemeClr val="dk1"/>
              </a:solidFill>
              <a:effectLst/>
              <a:latin typeface="+mn-lt"/>
              <a:ea typeface="+mn-ea"/>
              <a:cs typeface="+mn-cs"/>
            </a:rPr>
            <a:t> Prime de Partage de la Valeur (PPV) par an *</a:t>
          </a:r>
          <a:endParaRPr lang="fr-FR">
            <a:effectLst/>
          </a:endParaRPr>
        </a:p>
        <a:p>
          <a:pPr algn="ctr"/>
          <a:r>
            <a:rPr lang="fr-FR" sz="1100" b="1" baseline="0">
              <a:solidFill>
                <a:schemeClr val="dk1"/>
              </a:solidFill>
              <a:effectLst/>
              <a:latin typeface="+mn-lt"/>
              <a:ea typeface="+mn-ea"/>
              <a:cs typeface="+mn-cs"/>
            </a:rPr>
            <a:t>Selon la région</a:t>
          </a:r>
        </a:p>
        <a:p>
          <a:pPr algn="ctr"/>
          <a:endParaRPr lang="fr-FR">
            <a:effectLst/>
          </a:endParaRPr>
        </a:p>
        <a:p>
          <a:r>
            <a:rPr lang="fr-FR" sz="1100" b="1" baseline="0">
              <a:solidFill>
                <a:schemeClr val="dk1"/>
              </a:solidFill>
              <a:effectLst/>
              <a:latin typeface="+mn-lt"/>
              <a:ea typeface="+mn-ea"/>
              <a:cs typeface="+mn-cs"/>
            </a:rPr>
            <a:t>* y compris prime exceptionnelle de pouvoir d'achat (Pepa) en 2022</a:t>
          </a:r>
          <a:endParaRPr lang="fr-FR">
            <a:effectLst/>
          </a:endParaRPr>
        </a:p>
      </xdr:txBody>
    </xdr:sp>
    <xdr:clientData/>
  </xdr:twoCellAnchor>
  <xdr:twoCellAnchor>
    <xdr:from>
      <xdr:col>17</xdr:col>
      <xdr:colOff>121920</xdr:colOff>
      <xdr:row>1</xdr:row>
      <xdr:rowOff>441960</xdr:rowOff>
    </xdr:from>
    <xdr:to>
      <xdr:col>20</xdr:col>
      <xdr:colOff>167640</xdr:colOff>
      <xdr:row>3</xdr:row>
      <xdr:rowOff>137160</xdr:rowOff>
    </xdr:to>
    <xdr:sp macro="" textlink="">
      <xdr:nvSpPr>
        <xdr:cNvPr id="2" name="ZoneTexte 1">
          <a:extLst>
            <a:ext uri="{FF2B5EF4-FFF2-40B4-BE49-F238E27FC236}">
              <a16:creationId xmlns:a16="http://schemas.microsoft.com/office/drawing/2014/main" id="{47EFEAB2-B436-4340-1A5B-8AA6E822D643}"/>
            </a:ext>
          </a:extLst>
        </xdr:cNvPr>
        <xdr:cNvSpPr txBox="1"/>
      </xdr:nvSpPr>
      <xdr:spPr>
        <a:xfrm>
          <a:off x="16108680" y="624840"/>
          <a:ext cx="2423160" cy="4876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classement par ordre décroissant du montant moyen de</a:t>
          </a:r>
          <a:r>
            <a:rPr lang="fr-FR" sz="1100" b="1" baseline="0"/>
            <a:t> la prime</a:t>
          </a:r>
          <a:endParaRPr lang="fr-FR" sz="1100" b="1"/>
        </a:p>
      </xdr:txBody>
    </xdr:sp>
    <xdr:clientData/>
  </xdr:twoCellAnchor>
  <xdr:twoCellAnchor>
    <xdr:from>
      <xdr:col>21</xdr:col>
      <xdr:colOff>487680</xdr:colOff>
      <xdr:row>1</xdr:row>
      <xdr:rowOff>388620</xdr:rowOff>
    </xdr:from>
    <xdr:to>
      <xdr:col>24</xdr:col>
      <xdr:colOff>236220</xdr:colOff>
      <xdr:row>3</xdr:row>
      <xdr:rowOff>83820</xdr:rowOff>
    </xdr:to>
    <xdr:sp macro="" textlink="">
      <xdr:nvSpPr>
        <xdr:cNvPr id="3" name="ZoneTexte 2">
          <a:extLst>
            <a:ext uri="{FF2B5EF4-FFF2-40B4-BE49-F238E27FC236}">
              <a16:creationId xmlns:a16="http://schemas.microsoft.com/office/drawing/2014/main" id="{877A1AA0-321A-EE7A-F0A5-6DB71DDFA93A}"/>
            </a:ext>
          </a:extLst>
        </xdr:cNvPr>
        <xdr:cNvSpPr txBox="1"/>
      </xdr:nvSpPr>
      <xdr:spPr>
        <a:xfrm>
          <a:off x="19644360" y="571500"/>
          <a:ext cx="2552700" cy="4876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classement par ordre décroissant de la part des établissement</a:t>
          </a:r>
          <a:r>
            <a:rPr lang="fr-FR" sz="1100" b="1" baseline="0"/>
            <a:t> versant la prime</a:t>
          </a:r>
          <a:endParaRPr lang="fr-FR"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285750</xdr:colOff>
      <xdr:row>0</xdr:row>
      <xdr:rowOff>114300</xdr:rowOff>
    </xdr:from>
    <xdr:to>
      <xdr:col>7</xdr:col>
      <xdr:colOff>152400</xdr:colOff>
      <xdr:row>2</xdr:row>
      <xdr:rowOff>175260</xdr:rowOff>
    </xdr:to>
    <xdr:sp macro="" textlink="">
      <xdr:nvSpPr>
        <xdr:cNvPr id="2" name="ZoneTexte 1">
          <a:extLst>
            <a:ext uri="{FF2B5EF4-FFF2-40B4-BE49-F238E27FC236}">
              <a16:creationId xmlns:a16="http://schemas.microsoft.com/office/drawing/2014/main" id="{45F2867D-43E7-4034-962A-2F9378B0A833}"/>
            </a:ext>
          </a:extLst>
        </xdr:cNvPr>
        <xdr:cNvSpPr txBox="1"/>
      </xdr:nvSpPr>
      <xdr:spPr>
        <a:xfrm>
          <a:off x="2190750" y="114300"/>
          <a:ext cx="4867275" cy="8610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solidFill>
                <a:schemeClr val="dk1"/>
              </a:solidFill>
              <a:effectLst/>
              <a:latin typeface="+mn-lt"/>
              <a:ea typeface="+mn-ea"/>
              <a:cs typeface="+mn-cs"/>
            </a:rPr>
            <a:t>Montant de la</a:t>
          </a:r>
          <a:r>
            <a:rPr lang="fr-FR" sz="1100" b="1" baseline="0">
              <a:solidFill>
                <a:schemeClr val="dk1"/>
              </a:solidFill>
              <a:effectLst/>
              <a:latin typeface="+mn-lt"/>
              <a:ea typeface="+mn-ea"/>
              <a:cs typeface="+mn-cs"/>
            </a:rPr>
            <a:t> Prime de Partage de la Valeur (PPV) par an *</a:t>
          </a:r>
          <a:endParaRPr lang="fr-FR">
            <a:effectLst/>
          </a:endParaRPr>
        </a:p>
        <a:p>
          <a:pPr algn="ctr"/>
          <a:r>
            <a:rPr lang="fr-FR" sz="1100" b="1" baseline="0">
              <a:solidFill>
                <a:schemeClr val="dk1"/>
              </a:solidFill>
              <a:effectLst/>
              <a:latin typeface="+mn-lt"/>
              <a:ea typeface="+mn-ea"/>
              <a:cs typeface="+mn-cs"/>
            </a:rPr>
            <a:t>Selon la tranche d'effectifs d'entreprise</a:t>
          </a:r>
        </a:p>
        <a:p>
          <a:pPr algn="ctr"/>
          <a:endParaRPr lang="fr-FR">
            <a:effectLst/>
          </a:endParaRPr>
        </a:p>
        <a:p>
          <a:r>
            <a:rPr lang="fr-FR" sz="1100" b="1" baseline="0">
              <a:solidFill>
                <a:schemeClr val="dk1"/>
              </a:solidFill>
              <a:effectLst/>
              <a:latin typeface="+mn-lt"/>
              <a:ea typeface="+mn-ea"/>
              <a:cs typeface="+mn-cs"/>
            </a:rPr>
            <a:t>* y compris prime exceptionnelle de pouvoir d'achat (Pepa) en 2022</a:t>
          </a:r>
          <a:endParaRPr lang="fr-FR">
            <a:effectLst/>
          </a:endParaRPr>
        </a:p>
      </xdr:txBody>
    </xdr:sp>
    <xdr:clientData/>
  </xdr:twoCellAnchor>
  <xdr:twoCellAnchor>
    <xdr:from>
      <xdr:col>20</xdr:col>
      <xdr:colOff>121920</xdr:colOff>
      <xdr:row>1</xdr:row>
      <xdr:rowOff>441960</xdr:rowOff>
    </xdr:from>
    <xdr:to>
      <xdr:col>23</xdr:col>
      <xdr:colOff>167640</xdr:colOff>
      <xdr:row>3</xdr:row>
      <xdr:rowOff>137160</xdr:rowOff>
    </xdr:to>
    <xdr:sp macro="" textlink="">
      <xdr:nvSpPr>
        <xdr:cNvPr id="3" name="ZoneTexte 2">
          <a:extLst>
            <a:ext uri="{FF2B5EF4-FFF2-40B4-BE49-F238E27FC236}">
              <a16:creationId xmlns:a16="http://schemas.microsoft.com/office/drawing/2014/main" id="{11FB6FBC-354E-43AD-8557-644D5DD9CFAA}"/>
            </a:ext>
          </a:extLst>
        </xdr:cNvPr>
        <xdr:cNvSpPr txBox="1"/>
      </xdr:nvSpPr>
      <xdr:spPr>
        <a:xfrm>
          <a:off x="16139160" y="624840"/>
          <a:ext cx="2423160" cy="4876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classement par ordre décroissant du montant moyen de</a:t>
          </a:r>
          <a:r>
            <a:rPr lang="fr-FR" sz="1100" b="1" baseline="0"/>
            <a:t> la prime</a:t>
          </a:r>
          <a:endParaRPr lang="fr-FR" sz="1100" b="1"/>
        </a:p>
      </xdr:txBody>
    </xdr:sp>
    <xdr:clientData/>
  </xdr:twoCellAnchor>
  <xdr:twoCellAnchor>
    <xdr:from>
      <xdr:col>24</xdr:col>
      <xdr:colOff>487680</xdr:colOff>
      <xdr:row>1</xdr:row>
      <xdr:rowOff>388620</xdr:rowOff>
    </xdr:from>
    <xdr:to>
      <xdr:col>27</xdr:col>
      <xdr:colOff>236220</xdr:colOff>
      <xdr:row>3</xdr:row>
      <xdr:rowOff>83820</xdr:rowOff>
    </xdr:to>
    <xdr:sp macro="" textlink="">
      <xdr:nvSpPr>
        <xdr:cNvPr id="4" name="ZoneTexte 3">
          <a:extLst>
            <a:ext uri="{FF2B5EF4-FFF2-40B4-BE49-F238E27FC236}">
              <a16:creationId xmlns:a16="http://schemas.microsoft.com/office/drawing/2014/main" id="{93FE83B2-4BC9-438B-8D6F-D9E6EF2A2819}"/>
            </a:ext>
          </a:extLst>
        </xdr:cNvPr>
        <xdr:cNvSpPr txBox="1"/>
      </xdr:nvSpPr>
      <xdr:spPr>
        <a:xfrm>
          <a:off x="19674840" y="571500"/>
          <a:ext cx="2552700" cy="4876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classement par ordre décroissant de la part des établissement</a:t>
          </a:r>
          <a:r>
            <a:rPr lang="fr-FR" sz="1100" b="1" baseline="0"/>
            <a:t> versant la prime</a:t>
          </a:r>
          <a:endParaRPr lang="fr-FR"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285750</xdr:colOff>
      <xdr:row>1</xdr:row>
      <xdr:rowOff>76200</xdr:rowOff>
    </xdr:from>
    <xdr:to>
      <xdr:col>5</xdr:col>
      <xdr:colOff>0</xdr:colOff>
      <xdr:row>2</xdr:row>
      <xdr:rowOff>175260</xdr:rowOff>
    </xdr:to>
    <xdr:sp macro="" textlink="">
      <xdr:nvSpPr>
        <xdr:cNvPr id="2" name="ZoneTexte 1">
          <a:extLst>
            <a:ext uri="{FF2B5EF4-FFF2-40B4-BE49-F238E27FC236}">
              <a16:creationId xmlns:a16="http://schemas.microsoft.com/office/drawing/2014/main" id="{8F32263A-9FCF-496C-9BB2-91F6EB13DF22}"/>
            </a:ext>
          </a:extLst>
        </xdr:cNvPr>
        <xdr:cNvSpPr txBox="1"/>
      </xdr:nvSpPr>
      <xdr:spPr>
        <a:xfrm>
          <a:off x="2244090" y="259080"/>
          <a:ext cx="4232910" cy="7086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Montant de la</a:t>
          </a:r>
          <a:r>
            <a:rPr lang="fr-FR" sz="1100" b="1" baseline="0"/>
            <a:t> Prime de Partage de la Valeur (PPV) </a:t>
          </a:r>
          <a:r>
            <a:rPr lang="fr-FR" sz="1100" b="1" baseline="0">
              <a:solidFill>
                <a:schemeClr val="dk1"/>
              </a:solidFill>
              <a:effectLst/>
              <a:latin typeface="+mn-lt"/>
              <a:ea typeface="+mn-ea"/>
              <a:cs typeface="+mn-cs"/>
            </a:rPr>
            <a:t>en 2023</a:t>
          </a:r>
          <a:endParaRPr lang="fr-FR">
            <a:effectLst/>
          </a:endParaRPr>
        </a:p>
        <a:p>
          <a:pPr algn="ctr"/>
          <a:r>
            <a:rPr lang="fr-FR" sz="1100" b="1" baseline="0"/>
            <a:t>Selon le sexe du salarié</a:t>
          </a:r>
          <a:endParaRPr lang="fr-FR" sz="1100" b="1"/>
        </a:p>
      </xdr:txBody>
    </xdr:sp>
    <xdr:clientData/>
  </xdr:twoCellAnchor>
  <xdr:twoCellAnchor>
    <xdr:from>
      <xdr:col>7</xdr:col>
      <xdr:colOff>285750</xdr:colOff>
      <xdr:row>1</xdr:row>
      <xdr:rowOff>76200</xdr:rowOff>
    </xdr:from>
    <xdr:to>
      <xdr:col>11</xdr:col>
      <xdr:colOff>0</xdr:colOff>
      <xdr:row>2</xdr:row>
      <xdr:rowOff>175260</xdr:rowOff>
    </xdr:to>
    <xdr:sp macro="" textlink="">
      <xdr:nvSpPr>
        <xdr:cNvPr id="5" name="ZoneTexte 4">
          <a:extLst>
            <a:ext uri="{FF2B5EF4-FFF2-40B4-BE49-F238E27FC236}">
              <a16:creationId xmlns:a16="http://schemas.microsoft.com/office/drawing/2014/main" id="{6ABB7B0C-97A0-4010-8A9A-EBD8CBA8E55F}"/>
            </a:ext>
          </a:extLst>
        </xdr:cNvPr>
        <xdr:cNvSpPr txBox="1"/>
      </xdr:nvSpPr>
      <xdr:spPr>
        <a:xfrm>
          <a:off x="2244090" y="259080"/>
          <a:ext cx="3105150" cy="7086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Montant de la</a:t>
          </a:r>
          <a:r>
            <a:rPr lang="fr-FR" sz="1100" b="1" baseline="0"/>
            <a:t> Prime de Partage de la Valeur (PPV) </a:t>
          </a:r>
          <a:r>
            <a:rPr lang="fr-FR" sz="1100" b="1" baseline="0">
              <a:solidFill>
                <a:schemeClr val="dk1"/>
              </a:solidFill>
              <a:effectLst/>
              <a:latin typeface="+mn-lt"/>
              <a:ea typeface="+mn-ea"/>
              <a:cs typeface="+mn-cs"/>
            </a:rPr>
            <a:t>en 2023</a:t>
          </a:r>
          <a:endParaRPr lang="fr-FR">
            <a:effectLst/>
          </a:endParaRPr>
        </a:p>
        <a:p>
          <a:pPr algn="ctr"/>
          <a:r>
            <a:rPr lang="fr-FR" sz="1100" b="1" baseline="0"/>
            <a:t>Selon l'âge du salarié</a:t>
          </a:r>
          <a:endParaRPr lang="fr-FR"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144780</xdr:colOff>
      <xdr:row>1</xdr:row>
      <xdr:rowOff>114300</xdr:rowOff>
    </xdr:from>
    <xdr:to>
      <xdr:col>6</xdr:col>
      <xdr:colOff>693420</xdr:colOff>
      <xdr:row>7</xdr:row>
      <xdr:rowOff>36195</xdr:rowOff>
    </xdr:to>
    <xdr:sp macro="" textlink="">
      <xdr:nvSpPr>
        <xdr:cNvPr id="2" name="ZoneTexte 1">
          <a:extLst>
            <a:ext uri="{FF2B5EF4-FFF2-40B4-BE49-F238E27FC236}">
              <a16:creationId xmlns:a16="http://schemas.microsoft.com/office/drawing/2014/main" id="{78254E7F-85D4-46E0-A507-BF6A65B9790A}"/>
            </a:ext>
          </a:extLst>
        </xdr:cNvPr>
        <xdr:cNvSpPr txBox="1"/>
      </xdr:nvSpPr>
      <xdr:spPr>
        <a:xfrm>
          <a:off x="5935980" y="297180"/>
          <a:ext cx="2926080"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L:\L:\ACOSS\DISEP\Emploi-DSN\00 - Planning de travail DSN\27 - Prime et HS opendata\primes\assiette_sprive_secteurs.sas</a:t>
          </a:r>
        </a:p>
        <a:p>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1104900</xdr:colOff>
      <xdr:row>0</xdr:row>
      <xdr:rowOff>114300</xdr:rowOff>
    </xdr:from>
    <xdr:to>
      <xdr:col>5</xdr:col>
      <xdr:colOff>441960</xdr:colOff>
      <xdr:row>1</xdr:row>
      <xdr:rowOff>160020</xdr:rowOff>
    </xdr:to>
    <xdr:sp macro="" textlink="">
      <xdr:nvSpPr>
        <xdr:cNvPr id="2" name="ZoneTexte 1">
          <a:extLst>
            <a:ext uri="{FF2B5EF4-FFF2-40B4-BE49-F238E27FC236}">
              <a16:creationId xmlns:a16="http://schemas.microsoft.com/office/drawing/2014/main" id="{E423F52C-0FE3-489F-9D72-0CFA951D21B8}"/>
            </a:ext>
          </a:extLst>
        </xdr:cNvPr>
        <xdr:cNvSpPr txBox="1"/>
      </xdr:nvSpPr>
      <xdr:spPr>
        <a:xfrm>
          <a:off x="1104900" y="114300"/>
          <a:ext cx="3825240" cy="5181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Montant de la</a:t>
          </a:r>
          <a:r>
            <a:rPr lang="fr-FR" sz="1100" b="1" baseline="0"/>
            <a:t> Prime Partage de la Valeur (PPV) en 2023</a:t>
          </a:r>
        </a:p>
        <a:p>
          <a:pPr algn="ctr"/>
          <a:r>
            <a:rPr lang="fr-FR" sz="1100" b="1" baseline="0"/>
            <a:t>Selon la tranche de montant de la prime</a:t>
          </a:r>
          <a:endParaRPr lang="fr-FR" sz="1100" b="1"/>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4B65-52BD-4EC5-BF24-2228CF6884F8}">
  <sheetPr>
    <tabColor theme="0"/>
  </sheetPr>
  <dimension ref="A23:D50"/>
  <sheetViews>
    <sheetView showGridLines="0" tabSelected="1" zoomScaleNormal="100" workbookViewId="0"/>
  </sheetViews>
  <sheetFormatPr baseColWidth="10" defaultRowHeight="14.4" x14ac:dyDescent="0.3"/>
  <sheetData>
    <row r="23" spans="4:4" x14ac:dyDescent="0.3">
      <c r="D23" t="s">
        <v>124</v>
      </c>
    </row>
    <row r="50" spans="1:1" x14ac:dyDescent="0.3">
      <c r="A50" s="31" t="s">
        <v>136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B4B38-0A5C-4E7D-92F2-194C1336267E}">
  <dimension ref="A1:N28"/>
  <sheetViews>
    <sheetView workbookViewId="0">
      <selection activeCell="I4" sqref="I4"/>
    </sheetView>
  </sheetViews>
  <sheetFormatPr baseColWidth="10" defaultRowHeight="14.4" x14ac:dyDescent="0.3"/>
  <cols>
    <col min="4" max="4" width="16.88671875" style="63" bestFit="1" customWidth="1"/>
    <col min="5" max="6" width="11.6640625" style="63" bestFit="1" customWidth="1"/>
    <col min="7" max="7" width="14.6640625" style="63" bestFit="1" customWidth="1"/>
    <col min="8" max="8" width="11.6640625" style="63" bestFit="1" customWidth="1"/>
    <col min="9" max="9" width="22.33203125" style="63" bestFit="1" customWidth="1"/>
    <col min="10" max="10" width="11.6640625" style="63" bestFit="1" customWidth="1"/>
    <col min="11" max="11" width="27.33203125" style="63" bestFit="1" customWidth="1"/>
  </cols>
  <sheetData>
    <row r="1" spans="1:14" x14ac:dyDescent="0.3">
      <c r="A1" s="78" t="s">
        <v>140</v>
      </c>
      <c r="B1" s="78" t="s">
        <v>262</v>
      </c>
      <c r="C1" s="78" t="s">
        <v>263</v>
      </c>
      <c r="D1" s="63" t="s">
        <v>144</v>
      </c>
      <c r="E1" s="63" t="s">
        <v>145</v>
      </c>
      <c r="F1" s="63" t="s">
        <v>146</v>
      </c>
      <c r="G1" s="63" t="s">
        <v>216</v>
      </c>
      <c r="H1" s="63" t="s">
        <v>147</v>
      </c>
      <c r="I1" s="63" t="s">
        <v>148</v>
      </c>
      <c r="J1" s="63" t="s">
        <v>149</v>
      </c>
      <c r="K1" s="63" t="s">
        <v>150</v>
      </c>
      <c r="L1" s="54"/>
    </row>
    <row r="2" spans="1:14" x14ac:dyDescent="0.3">
      <c r="A2" s="100">
        <v>2022</v>
      </c>
      <c r="B2" s="101" t="s">
        <v>182</v>
      </c>
      <c r="C2" s="101" t="s">
        <v>181</v>
      </c>
      <c r="D2" s="94">
        <v>1172166555.6449218</v>
      </c>
      <c r="E2" s="94">
        <v>341304</v>
      </c>
      <c r="F2" s="94">
        <v>1102209</v>
      </c>
      <c r="G2" s="94">
        <v>1154727474.8163874</v>
      </c>
      <c r="H2" s="94">
        <v>1047.648381401701</v>
      </c>
      <c r="I2" s="94">
        <v>98.51223524979865</v>
      </c>
      <c r="J2" s="94">
        <v>1611192</v>
      </c>
      <c r="K2" s="94">
        <v>21.183322658007238</v>
      </c>
      <c r="L2" s="54"/>
      <c r="N2">
        <f>VALUE(A2)</f>
        <v>2022</v>
      </c>
    </row>
    <row r="3" spans="1:14" x14ac:dyDescent="0.3">
      <c r="A3" s="100">
        <v>2022</v>
      </c>
      <c r="B3" s="101" t="s">
        <v>184</v>
      </c>
      <c r="C3" s="101" t="s">
        <v>183</v>
      </c>
      <c r="D3" s="94">
        <v>465963912.45490479</v>
      </c>
      <c r="E3" s="94">
        <v>46131</v>
      </c>
      <c r="F3" s="94">
        <v>516347</v>
      </c>
      <c r="G3" s="94">
        <v>459672555.10501313</v>
      </c>
      <c r="H3" s="94">
        <v>890.23961619804732</v>
      </c>
      <c r="I3" s="94">
        <v>98.649818755974906</v>
      </c>
      <c r="J3" s="94">
        <v>135063</v>
      </c>
      <c r="K3" s="94">
        <v>34.155172030830059</v>
      </c>
      <c r="L3" s="54"/>
      <c r="N3" s="52">
        <f t="shared" ref="N3:N10" si="0">VALUE(A3)</f>
        <v>2022</v>
      </c>
    </row>
    <row r="4" spans="1:14" x14ac:dyDescent="0.3">
      <c r="A4" s="100">
        <v>2022</v>
      </c>
      <c r="B4" s="101" t="s">
        <v>186</v>
      </c>
      <c r="C4" s="101" t="s">
        <v>185</v>
      </c>
      <c r="D4" s="94">
        <v>606853999.60154808</v>
      </c>
      <c r="E4" s="94">
        <v>39865</v>
      </c>
      <c r="F4" s="94">
        <v>755508</v>
      </c>
      <c r="G4" s="94">
        <v>593490798.49177253</v>
      </c>
      <c r="H4" s="94">
        <v>785.55197098081362</v>
      </c>
      <c r="I4" s="94">
        <v>97.797954513186099</v>
      </c>
      <c r="J4" s="94">
        <v>112312</v>
      </c>
      <c r="K4" s="94">
        <v>35.494871429589004</v>
      </c>
      <c r="L4" s="54"/>
      <c r="N4" s="52">
        <f t="shared" si="0"/>
        <v>2022</v>
      </c>
    </row>
    <row r="5" spans="1:14" x14ac:dyDescent="0.3">
      <c r="A5" s="100">
        <v>2022</v>
      </c>
      <c r="B5" s="101" t="s">
        <v>188</v>
      </c>
      <c r="C5" s="101" t="s">
        <v>187</v>
      </c>
      <c r="D5" s="94">
        <v>317409476.24918836</v>
      </c>
      <c r="E5" s="94">
        <v>16931</v>
      </c>
      <c r="F5" s="94">
        <v>466380</v>
      </c>
      <c r="G5" s="94">
        <v>310737538.18748468</v>
      </c>
      <c r="H5" s="94">
        <v>666.27543674146546</v>
      </c>
      <c r="I5" s="94">
        <v>97.898002876112699</v>
      </c>
      <c r="J5" s="94">
        <v>47093</v>
      </c>
      <c r="K5" s="94">
        <v>35.952264667785023</v>
      </c>
      <c r="L5" s="54"/>
      <c r="N5" s="52">
        <f t="shared" si="0"/>
        <v>2022</v>
      </c>
    </row>
    <row r="6" spans="1:14" x14ac:dyDescent="0.3">
      <c r="A6" s="100">
        <v>2022</v>
      </c>
      <c r="B6" s="101" t="s">
        <v>190</v>
      </c>
      <c r="C6" s="101" t="s">
        <v>189</v>
      </c>
      <c r="D6" s="94">
        <v>479871821.20649195</v>
      </c>
      <c r="E6" s="94">
        <v>20172</v>
      </c>
      <c r="F6" s="94">
        <v>715068</v>
      </c>
      <c r="G6" s="94">
        <v>466404449.71888781</v>
      </c>
      <c r="H6" s="94">
        <v>652.25188334380482</v>
      </c>
      <c r="I6" s="94">
        <v>97.193548174230244</v>
      </c>
      <c r="J6" s="94">
        <v>53298</v>
      </c>
      <c r="K6" s="94">
        <v>37.847574017786783</v>
      </c>
      <c r="L6" s="54"/>
      <c r="N6" s="52">
        <f t="shared" si="0"/>
        <v>2022</v>
      </c>
    </row>
    <row r="7" spans="1:14" x14ac:dyDescent="0.3">
      <c r="A7" s="100">
        <v>2022</v>
      </c>
      <c r="B7" s="101" t="s">
        <v>192</v>
      </c>
      <c r="C7" s="101" t="s">
        <v>191</v>
      </c>
      <c r="D7" s="94">
        <v>384614330.74936557</v>
      </c>
      <c r="E7" s="94">
        <v>16131</v>
      </c>
      <c r="F7" s="94">
        <v>556583</v>
      </c>
      <c r="G7" s="94">
        <v>374391658.54289508</v>
      </c>
      <c r="H7" s="94">
        <v>672.66096618634606</v>
      </c>
      <c r="I7" s="94">
        <v>97.342097943528756</v>
      </c>
      <c r="J7" s="94">
        <v>36188</v>
      </c>
      <c r="K7" s="94">
        <v>44.575549906046206</v>
      </c>
      <c r="L7" s="54"/>
      <c r="N7" s="52">
        <f t="shared" si="0"/>
        <v>2022</v>
      </c>
    </row>
    <row r="8" spans="1:14" x14ac:dyDescent="0.3">
      <c r="A8" s="100">
        <v>2022</v>
      </c>
      <c r="B8" s="101" t="s">
        <v>194</v>
      </c>
      <c r="C8" s="101" t="s">
        <v>193</v>
      </c>
      <c r="D8" s="94">
        <v>752260459.82327986</v>
      </c>
      <c r="E8" s="94">
        <v>32135</v>
      </c>
      <c r="F8" s="94">
        <v>991861</v>
      </c>
      <c r="G8" s="94">
        <v>731537316.55262423</v>
      </c>
      <c r="H8" s="94">
        <v>737.54015588134246</v>
      </c>
      <c r="I8" s="94">
        <v>97.24521699897349</v>
      </c>
      <c r="J8" s="94">
        <v>68466</v>
      </c>
      <c r="K8" s="94">
        <v>46.935705313586304</v>
      </c>
      <c r="L8" s="54"/>
      <c r="N8" s="52">
        <f t="shared" si="0"/>
        <v>2022</v>
      </c>
    </row>
    <row r="9" spans="1:14" x14ac:dyDescent="0.3">
      <c r="A9" s="100">
        <v>2022</v>
      </c>
      <c r="B9" s="101" t="s">
        <v>196</v>
      </c>
      <c r="C9" s="101" t="s">
        <v>195</v>
      </c>
      <c r="D9" s="94">
        <v>1224788104.7023344</v>
      </c>
      <c r="E9" s="94">
        <v>40452</v>
      </c>
      <c r="F9" s="94">
        <v>1660410</v>
      </c>
      <c r="G9" s="94">
        <v>1180089237.582109</v>
      </c>
      <c r="H9" s="94">
        <v>710.72159140339375</v>
      </c>
      <c r="I9" s="94">
        <v>96.350481609952539</v>
      </c>
      <c r="J9" s="94">
        <v>77177</v>
      </c>
      <c r="K9" s="94">
        <v>52.414579473159108</v>
      </c>
      <c r="L9" s="54"/>
      <c r="N9" s="52">
        <f t="shared" si="0"/>
        <v>2022</v>
      </c>
    </row>
    <row r="10" spans="1:14" x14ac:dyDescent="0.3">
      <c r="A10" s="79">
        <v>2023</v>
      </c>
      <c r="B10" s="80" t="s">
        <v>182</v>
      </c>
      <c r="C10" s="80" t="s">
        <v>181</v>
      </c>
      <c r="D10" s="94">
        <v>1261207036.9898939</v>
      </c>
      <c r="E10" s="94">
        <v>334744</v>
      </c>
      <c r="F10" s="94">
        <v>1091313</v>
      </c>
      <c r="G10" s="94">
        <v>1244834429.0978465</v>
      </c>
      <c r="H10" s="94">
        <v>1140.6758914242262</v>
      </c>
      <c r="I10" s="94">
        <v>98.701830277515441</v>
      </c>
      <c r="J10" s="94">
        <v>1628326</v>
      </c>
      <c r="K10" s="94">
        <v>20.557554199834676</v>
      </c>
      <c r="L10" s="54"/>
      <c r="N10" s="52">
        <f t="shared" si="0"/>
        <v>2023</v>
      </c>
    </row>
    <row r="11" spans="1:14" x14ac:dyDescent="0.3">
      <c r="A11" s="79">
        <v>2023</v>
      </c>
      <c r="B11" s="80" t="s">
        <v>184</v>
      </c>
      <c r="C11" s="80" t="s">
        <v>183</v>
      </c>
      <c r="D11" s="94">
        <v>508278065.26306468</v>
      </c>
      <c r="E11" s="94">
        <v>44516</v>
      </c>
      <c r="F11" s="94">
        <v>511703</v>
      </c>
      <c r="G11" s="94">
        <v>503675017.48363048</v>
      </c>
      <c r="H11" s="94">
        <v>984.31124594467974</v>
      </c>
      <c r="I11" s="94">
        <v>99.094383941779611</v>
      </c>
      <c r="J11" s="94">
        <v>135885</v>
      </c>
      <c r="K11" s="94">
        <v>32.760054457813595</v>
      </c>
    </row>
    <row r="12" spans="1:14" x14ac:dyDescent="0.3">
      <c r="A12" s="79">
        <v>2023</v>
      </c>
      <c r="B12" s="80" t="s">
        <v>186</v>
      </c>
      <c r="C12" s="80" t="s">
        <v>185</v>
      </c>
      <c r="D12" s="94">
        <v>654711709.06503594</v>
      </c>
      <c r="E12" s="94">
        <v>37342</v>
      </c>
      <c r="F12" s="94">
        <v>730996</v>
      </c>
      <c r="G12" s="94">
        <v>647408083.02537787</v>
      </c>
      <c r="H12" s="94">
        <v>885.65201865041377</v>
      </c>
      <c r="I12" s="94">
        <v>98.884451593192352</v>
      </c>
      <c r="J12" s="94">
        <v>113875</v>
      </c>
      <c r="K12" s="94">
        <v>32.792096597145992</v>
      </c>
    </row>
    <row r="13" spans="1:14" x14ac:dyDescent="0.3">
      <c r="A13" s="79">
        <v>2023</v>
      </c>
      <c r="B13" s="80" t="s">
        <v>188</v>
      </c>
      <c r="C13" s="80" t="s">
        <v>187</v>
      </c>
      <c r="D13" s="94">
        <v>348938533.44929051</v>
      </c>
      <c r="E13" s="94">
        <v>15935</v>
      </c>
      <c r="F13" s="94">
        <v>447393</v>
      </c>
      <c r="G13" s="94">
        <v>344933550.40389085</v>
      </c>
      <c r="H13" s="94">
        <v>770.98557734227143</v>
      </c>
      <c r="I13" s="94">
        <v>98.852238242131065</v>
      </c>
      <c r="J13" s="94">
        <v>48775</v>
      </c>
      <c r="K13" s="94">
        <v>32.67042542286007</v>
      </c>
    </row>
    <row r="14" spans="1:14" x14ac:dyDescent="0.3">
      <c r="A14" s="79">
        <v>2023</v>
      </c>
      <c r="B14" s="80" t="s">
        <v>190</v>
      </c>
      <c r="C14" s="80" t="s">
        <v>189</v>
      </c>
      <c r="D14" s="94">
        <v>473006649.69706017</v>
      </c>
      <c r="E14" s="94">
        <v>17786</v>
      </c>
      <c r="F14" s="94">
        <v>629415</v>
      </c>
      <c r="G14" s="94">
        <v>464612179.67925447</v>
      </c>
      <c r="H14" s="94">
        <v>738.16508929602003</v>
      </c>
      <c r="I14" s="94">
        <v>98.225295559125442</v>
      </c>
      <c r="J14" s="94">
        <v>56372</v>
      </c>
      <c r="K14" s="94">
        <v>31.55112467182289</v>
      </c>
    </row>
    <row r="15" spans="1:14" x14ac:dyDescent="0.3">
      <c r="A15" s="79">
        <v>2023</v>
      </c>
      <c r="B15" s="80" t="s">
        <v>192</v>
      </c>
      <c r="C15" s="80" t="s">
        <v>191</v>
      </c>
      <c r="D15" s="94">
        <v>365676529.81356311</v>
      </c>
      <c r="E15" s="94">
        <v>12927</v>
      </c>
      <c r="F15" s="94">
        <v>488611</v>
      </c>
      <c r="G15" s="94">
        <v>359954911.16403937</v>
      </c>
      <c r="H15" s="94">
        <v>736.69015057794309</v>
      </c>
      <c r="I15" s="94">
        <v>98.435333366229202</v>
      </c>
      <c r="J15" s="94">
        <v>36130</v>
      </c>
      <c r="K15" s="94">
        <v>35.779130916136175</v>
      </c>
    </row>
    <row r="16" spans="1:14" x14ac:dyDescent="0.3">
      <c r="A16" s="79">
        <v>2023</v>
      </c>
      <c r="B16" s="80" t="s">
        <v>194</v>
      </c>
      <c r="C16" s="80" t="s">
        <v>193</v>
      </c>
      <c r="D16" s="94">
        <v>642408929.59837174</v>
      </c>
      <c r="E16" s="94">
        <v>23434</v>
      </c>
      <c r="F16" s="94">
        <v>805200</v>
      </c>
      <c r="G16" s="94">
        <v>635604071.53764009</v>
      </c>
      <c r="H16" s="94">
        <v>789.37415739895687</v>
      </c>
      <c r="I16" s="94">
        <v>98.940727977584928</v>
      </c>
      <c r="J16" s="94">
        <v>68884</v>
      </c>
      <c r="K16" s="94">
        <v>34.019511062075374</v>
      </c>
    </row>
    <row r="17" spans="1:11" x14ac:dyDescent="0.3">
      <c r="A17" s="79">
        <v>2023</v>
      </c>
      <c r="B17" s="80" t="s">
        <v>196</v>
      </c>
      <c r="C17" s="80" t="s">
        <v>195</v>
      </c>
      <c r="D17" s="94">
        <v>1017771553.8060774</v>
      </c>
      <c r="E17" s="94">
        <v>32608</v>
      </c>
      <c r="F17" s="94">
        <v>1184208</v>
      </c>
      <c r="G17" s="94">
        <v>1012552141.6785816</v>
      </c>
      <c r="H17" s="94">
        <v>855.04585484862594</v>
      </c>
      <c r="I17" s="94">
        <v>99.48717252825773</v>
      </c>
      <c r="J17" s="94">
        <v>78960</v>
      </c>
      <c r="K17" s="94">
        <v>41.296859169199593</v>
      </c>
    </row>
    <row r="18" spans="1:11" x14ac:dyDescent="0.3">
      <c r="D18" s="94"/>
      <c r="E18" s="94"/>
      <c r="F18" s="94"/>
      <c r="G18" s="94"/>
      <c r="H18" s="94"/>
      <c r="I18" s="94"/>
      <c r="J18" s="94"/>
      <c r="K18" s="94"/>
    </row>
    <row r="19" spans="1:11" x14ac:dyDescent="0.3">
      <c r="D19" s="94"/>
      <c r="E19" s="94"/>
      <c r="F19" s="94"/>
      <c r="G19" s="94"/>
      <c r="H19" s="94"/>
      <c r="I19" s="94"/>
      <c r="J19" s="94"/>
      <c r="K19" s="94"/>
    </row>
    <row r="20" spans="1:11" x14ac:dyDescent="0.3">
      <c r="A20" s="99"/>
      <c r="B20" s="99"/>
      <c r="C20" s="99"/>
      <c r="D20" s="94"/>
      <c r="E20" s="94"/>
      <c r="F20" s="94"/>
      <c r="G20" s="94"/>
      <c r="H20" s="94"/>
      <c r="I20" s="94"/>
      <c r="J20" s="94"/>
      <c r="K20" s="94"/>
    </row>
    <row r="21" spans="1:11" x14ac:dyDescent="0.3">
      <c r="A21" s="100"/>
      <c r="B21" s="101"/>
      <c r="C21" s="101"/>
      <c r="D21" s="94"/>
      <c r="E21" s="94"/>
      <c r="F21" s="94"/>
      <c r="G21" s="94"/>
      <c r="H21" s="94"/>
      <c r="I21" s="94"/>
      <c r="J21" s="94"/>
      <c r="K21" s="94"/>
    </row>
    <row r="22" spans="1:11" x14ac:dyDescent="0.3">
      <c r="A22" s="100"/>
      <c r="B22" s="101"/>
      <c r="C22" s="101"/>
      <c r="D22" s="100"/>
      <c r="E22" s="100"/>
      <c r="F22" s="100"/>
      <c r="G22" s="100"/>
      <c r="H22" s="100"/>
      <c r="I22" s="100"/>
      <c r="J22" s="100"/>
      <c r="K22" s="100"/>
    </row>
    <row r="23" spans="1:11" x14ac:dyDescent="0.3">
      <c r="A23" s="100"/>
      <c r="B23" s="101"/>
      <c r="C23" s="101"/>
      <c r="D23" s="100"/>
      <c r="E23" s="100"/>
      <c r="F23" s="100"/>
      <c r="G23" s="100"/>
      <c r="H23" s="100"/>
      <c r="I23" s="100"/>
      <c r="J23" s="100"/>
      <c r="K23" s="100"/>
    </row>
    <row r="24" spans="1:11" x14ac:dyDescent="0.3">
      <c r="A24" s="100"/>
      <c r="B24" s="101"/>
      <c r="C24" s="101"/>
      <c r="D24" s="100"/>
      <c r="E24" s="100"/>
      <c r="F24" s="100"/>
      <c r="G24" s="100"/>
      <c r="H24" s="100"/>
      <c r="I24" s="100"/>
      <c r="J24" s="100"/>
      <c r="K24" s="100"/>
    </row>
    <row r="25" spans="1:11" x14ac:dyDescent="0.3">
      <c r="A25" s="100"/>
      <c r="B25" s="101"/>
      <c r="C25" s="101"/>
      <c r="D25" s="100"/>
      <c r="E25" s="100"/>
      <c r="F25" s="100"/>
      <c r="G25" s="100"/>
      <c r="H25" s="100"/>
      <c r="I25" s="100"/>
      <c r="J25" s="100"/>
      <c r="K25" s="100"/>
    </row>
    <row r="26" spans="1:11" x14ac:dyDescent="0.3">
      <c r="A26" s="100"/>
      <c r="B26" s="101"/>
      <c r="C26" s="101"/>
      <c r="D26" s="100"/>
      <c r="E26" s="100"/>
      <c r="F26" s="100"/>
      <c r="G26" s="100"/>
      <c r="H26" s="100"/>
      <c r="I26" s="100"/>
      <c r="J26" s="100"/>
      <c r="K26" s="100"/>
    </row>
    <row r="27" spans="1:11" x14ac:dyDescent="0.3">
      <c r="A27" s="100"/>
      <c r="B27" s="101"/>
      <c r="C27" s="101"/>
      <c r="D27" s="100"/>
      <c r="E27" s="100"/>
      <c r="F27" s="100"/>
      <c r="G27" s="100"/>
      <c r="H27" s="100"/>
      <c r="I27" s="100"/>
      <c r="J27" s="100"/>
      <c r="K27" s="100"/>
    </row>
    <row r="28" spans="1:11" x14ac:dyDescent="0.3">
      <c r="A28" s="100"/>
      <c r="B28" s="101"/>
      <c r="C28" s="101"/>
      <c r="D28" s="100"/>
      <c r="E28" s="100"/>
      <c r="F28" s="100"/>
      <c r="G28" s="100"/>
      <c r="H28" s="100"/>
      <c r="I28" s="100"/>
      <c r="J28" s="100"/>
      <c r="K28" s="10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A43EC-668F-47A2-B833-AE716661EB79}">
  <sheetPr>
    <tabColor theme="9" tint="0.59999389629810485"/>
  </sheetPr>
  <dimension ref="A1:J17"/>
  <sheetViews>
    <sheetView showGridLines="0" workbookViewId="0">
      <selection activeCell="B11" sqref="B11"/>
    </sheetView>
  </sheetViews>
  <sheetFormatPr baseColWidth="10" defaultColWidth="11.5546875" defaultRowHeight="14.4" x14ac:dyDescent="0.3"/>
  <cols>
    <col min="1" max="1" width="28.5546875" style="76" bestFit="1" customWidth="1"/>
    <col min="2" max="2" width="13.33203125" style="76" bestFit="1" customWidth="1"/>
    <col min="3" max="3" width="17.44140625" style="76" customWidth="1"/>
    <col min="4" max="4" width="16.109375" style="76" bestFit="1" customWidth="1"/>
    <col min="5" max="5" width="2.5546875" style="76" customWidth="1"/>
    <col min="6" max="6" width="11.5546875" style="76"/>
    <col min="7" max="7" width="23" style="76" bestFit="1" customWidth="1"/>
    <col min="8" max="8" width="12.33203125" style="76" bestFit="1" customWidth="1"/>
    <col min="9" max="9" width="13.6640625" style="76" customWidth="1"/>
    <col min="10" max="16384" width="11.5546875" style="76"/>
  </cols>
  <sheetData>
    <row r="1" spans="1:10" x14ac:dyDescent="0.3">
      <c r="B1" s="4"/>
      <c r="C1" s="4"/>
      <c r="D1" s="4"/>
      <c r="E1" s="4"/>
    </row>
    <row r="2" spans="1:10" ht="48" customHeight="1" x14ac:dyDescent="0.3">
      <c r="A2" s="37"/>
      <c r="G2" s="37"/>
    </row>
    <row r="3" spans="1:10" x14ac:dyDescent="0.3">
      <c r="A3" s="124">
        <v>2023</v>
      </c>
      <c r="G3" s="124">
        <v>2023</v>
      </c>
    </row>
    <row r="4" spans="1:10" x14ac:dyDescent="0.3">
      <c r="A4" s="4" t="s">
        <v>122</v>
      </c>
      <c r="G4" s="4" t="s">
        <v>122</v>
      </c>
    </row>
    <row r="5" spans="1:10" ht="72" x14ac:dyDescent="0.3">
      <c r="A5" s="26" t="s">
        <v>260</v>
      </c>
      <c r="B5" s="75" t="s">
        <v>199</v>
      </c>
      <c r="C5" s="75" t="s">
        <v>120</v>
      </c>
      <c r="D5" s="75" t="s">
        <v>261</v>
      </c>
      <c r="E5" s="29"/>
      <c r="G5" s="26" t="s">
        <v>260</v>
      </c>
      <c r="H5" s="75" t="s">
        <v>199</v>
      </c>
      <c r="I5" s="75" t="s">
        <v>120</v>
      </c>
      <c r="J5" s="75" t="s">
        <v>261</v>
      </c>
    </row>
    <row r="6" spans="1:10" x14ac:dyDescent="0.3">
      <c r="A6" s="117" t="s">
        <v>225</v>
      </c>
      <c r="B6" s="117">
        <f>SUMIFS('source age et sexe'!I:I,'source age et sexe'!$B:$B,'âge et sexe'!$A6,'source age et sexe'!$E:$E,'âge et sexe'!$A$3)</f>
        <v>2277261330.7759576</v>
      </c>
      <c r="C6" s="117">
        <f>SUMIFS('source age et sexe'!F:F,'source age et sexe'!$B:$B,'âge et sexe'!$A6,'source age et sexe'!$E:$E,'âge et sexe'!$A$3)</f>
        <v>2646282</v>
      </c>
      <c r="D6" s="118">
        <f>B6/C6</f>
        <v>860.55126807194301</v>
      </c>
      <c r="G6" s="117" t="s">
        <v>221</v>
      </c>
      <c r="H6" s="117">
        <f>SUMIFS('source age et sexe'!I:I,'source age et sexe'!$D:$D,'âge et sexe'!$G6,'source age et sexe'!$E:$E,'âge et sexe'!$G$3)</f>
        <v>46713145.242844194</v>
      </c>
      <c r="I6" s="117">
        <f>SUMIFS('source age et sexe'!F:F,'source age et sexe'!$D:$D,'âge et sexe'!$G6,'source age et sexe'!$E:$E,'âge et sexe'!$G$3)</f>
        <v>117765</v>
      </c>
      <c r="J6" s="118">
        <f>H6/I6</f>
        <v>396.66407882515341</v>
      </c>
    </row>
    <row r="7" spans="1:10" x14ac:dyDescent="0.3">
      <c r="A7" s="121" t="s">
        <v>223</v>
      </c>
      <c r="B7" s="121">
        <f>SUMIFS('source age et sexe'!I:I,'source age et sexe'!$B:$B,'âge et sexe'!$A7,'source age et sexe'!$E:$E,'âge et sexe'!$A$3)</f>
        <v>2936313053.2943029</v>
      </c>
      <c r="C7" s="121">
        <f>SUMIFS('source age et sexe'!F:F,'source age et sexe'!$B:$B,'âge et sexe'!$A7,'source age et sexe'!$E:$E,'âge et sexe'!$A$3)</f>
        <v>3242557</v>
      </c>
      <c r="D7" s="122">
        <f t="shared" ref="D7:D8" si="0">B7/C7</f>
        <v>905.55479928164812</v>
      </c>
      <c r="G7" s="119" t="s">
        <v>227</v>
      </c>
      <c r="H7" s="119">
        <f>SUMIFS('source age et sexe'!I:I,'source age et sexe'!$D:$D,'âge et sexe'!$G7,'source age et sexe'!$E:$E,'âge et sexe'!$G$3)</f>
        <v>321543383.4191038</v>
      </c>
      <c r="I7" s="119">
        <f>SUMIFS('source age et sexe'!F:F,'source age et sexe'!$D:$D,'âge et sexe'!$G7,'source age et sexe'!$E:$E,'âge et sexe'!$G$3)</f>
        <v>524200</v>
      </c>
      <c r="J7" s="120">
        <f t="shared" ref="J7:J17" si="1">H7/I7</f>
        <v>613.39828962057197</v>
      </c>
    </row>
    <row r="8" spans="1:10" x14ac:dyDescent="0.3">
      <c r="A8" s="24" t="s">
        <v>119</v>
      </c>
      <c r="B8" s="17">
        <f>SUM(B6:B7)</f>
        <v>5213574384.070261</v>
      </c>
      <c r="C8" s="17">
        <f>SUM(C6:C7)</f>
        <v>5888839</v>
      </c>
      <c r="D8" s="77">
        <f t="shared" si="0"/>
        <v>885.33145227272485</v>
      </c>
      <c r="G8" s="119" t="s">
        <v>229</v>
      </c>
      <c r="H8" s="119">
        <f>SUMIFS('source age et sexe'!I:I,'source age et sexe'!$D:$D,'âge et sexe'!$G8,'source age et sexe'!$E:$E,'âge et sexe'!$G$3)</f>
        <v>591420278.47623765</v>
      </c>
      <c r="I8" s="119">
        <f>SUMIFS('source age et sexe'!F:F,'source age et sexe'!$D:$D,'âge et sexe'!$G8,'source age et sexe'!$E:$E,'âge et sexe'!$G$3)</f>
        <v>707387</v>
      </c>
      <c r="J8" s="120">
        <f t="shared" si="1"/>
        <v>836.06325600588877</v>
      </c>
    </row>
    <row r="9" spans="1:10" x14ac:dyDescent="0.3">
      <c r="G9" s="119" t="s">
        <v>231</v>
      </c>
      <c r="H9" s="119">
        <f>SUMIFS('source age et sexe'!I:I,'source age et sexe'!$D:$D,'âge et sexe'!$G9,'source age et sexe'!$E:$E,'âge et sexe'!$G$3)</f>
        <v>681224779.29266739</v>
      </c>
      <c r="I9" s="119">
        <f>SUMIFS('source age et sexe'!F:F,'source age et sexe'!$D:$D,'âge et sexe'!$G9,'source age et sexe'!$E:$E,'âge et sexe'!$G$3)</f>
        <v>743091</v>
      </c>
      <c r="J9" s="120">
        <f t="shared" si="1"/>
        <v>916.74475843829009</v>
      </c>
    </row>
    <row r="10" spans="1:10" x14ac:dyDescent="0.3">
      <c r="A10" s="84" t="s">
        <v>268</v>
      </c>
      <c r="B10" s="84"/>
      <c r="G10" s="119" t="s">
        <v>233</v>
      </c>
      <c r="H10" s="119">
        <f>SUMIFS('source age et sexe'!I:I,'source age et sexe'!$D:$D,'âge et sexe'!$G10,'source age et sexe'!$E:$E,'âge et sexe'!$G$3)</f>
        <v>717495920.14114761</v>
      </c>
      <c r="I10" s="119">
        <f>SUMIFS('source age et sexe'!F:F,'source age et sexe'!$D:$D,'âge et sexe'!$G10,'source age et sexe'!$E:$E,'âge et sexe'!$G$3)</f>
        <v>752363</v>
      </c>
      <c r="J10" s="120">
        <f t="shared" si="1"/>
        <v>953.65657287924523</v>
      </c>
    </row>
    <row r="11" spans="1:10" x14ac:dyDescent="0.3">
      <c r="A11" s="85" t="str">
        <f>A6</f>
        <v>Femme</v>
      </c>
      <c r="B11" s="36">
        <f>B6/B$8</f>
        <v>0.43679463704094873</v>
      </c>
      <c r="C11" s="36">
        <f>C6/C$8</f>
        <v>0.44937244845715768</v>
      </c>
      <c r="G11" s="119" t="s">
        <v>235</v>
      </c>
      <c r="H11" s="119">
        <f>SUMIFS('source age et sexe'!I:I,'source age et sexe'!$D:$D,'âge et sexe'!$G11,'source age et sexe'!$E:$E,'âge et sexe'!$G$3)</f>
        <v>707408797.30562484</v>
      </c>
      <c r="I11" s="119">
        <f>SUMIFS('source age et sexe'!F:F,'source age et sexe'!$D:$D,'âge et sexe'!$G11,'source age et sexe'!$E:$E,'âge et sexe'!$G$3)</f>
        <v>739974</v>
      </c>
      <c r="J11" s="120">
        <f t="shared" si="1"/>
        <v>955.99142308462842</v>
      </c>
    </row>
    <row r="12" spans="1:10" x14ac:dyDescent="0.3">
      <c r="A12" s="85" t="str">
        <f t="shared" ref="A12:A13" si="2">A7</f>
        <v>Homme</v>
      </c>
      <c r="B12" s="36">
        <f>B7/B$8</f>
        <v>0.56320536295905121</v>
      </c>
      <c r="C12" s="36">
        <f>C7/C$8</f>
        <v>0.55062755154284226</v>
      </c>
      <c r="G12" s="119" t="s">
        <v>237</v>
      </c>
      <c r="H12" s="119">
        <f>SUMIFS('source age et sexe'!I:I,'source age et sexe'!$D:$D,'âge et sexe'!$G12,'source age et sexe'!$E:$E,'âge et sexe'!$G$3)</f>
        <v>633878262.2125541</v>
      </c>
      <c r="I12" s="119">
        <f>SUMIFS('source age et sexe'!F:F,'source age et sexe'!$D:$D,'âge et sexe'!$G12,'source age et sexe'!$E:$E,'âge et sexe'!$G$3)</f>
        <v>671707</v>
      </c>
      <c r="J12" s="120">
        <f t="shared" si="1"/>
        <v>943.68268041356441</v>
      </c>
    </row>
    <row r="13" spans="1:10" x14ac:dyDescent="0.3">
      <c r="A13" s="85" t="str">
        <f t="shared" si="2"/>
        <v>Total</v>
      </c>
      <c r="B13" s="36">
        <f>SUM(B11:B12)</f>
        <v>1</v>
      </c>
      <c r="C13" s="36">
        <f>SUM(C11:C12)</f>
        <v>1</v>
      </c>
      <c r="G13" s="119" t="s">
        <v>239</v>
      </c>
      <c r="H13" s="119">
        <f>SUMIFS('source age et sexe'!I:I,'source age et sexe'!$D:$D,'âge et sexe'!$G13,'source age et sexe'!$E:$E,'âge et sexe'!$G$3)</f>
        <v>651329252.45096159</v>
      </c>
      <c r="I13" s="119">
        <f>SUMIFS('source age et sexe'!F:F,'source age et sexe'!$D:$D,'âge et sexe'!$G13,'source age et sexe'!$E:$E,'âge et sexe'!$G$3)</f>
        <v>697851</v>
      </c>
      <c r="J13" s="120">
        <f t="shared" si="1"/>
        <v>933.33570124705932</v>
      </c>
    </row>
    <row r="14" spans="1:10" x14ac:dyDescent="0.3">
      <c r="G14" s="119" t="s">
        <v>241</v>
      </c>
      <c r="H14" s="119">
        <f>SUMIFS('source age et sexe'!I:I,'source age et sexe'!$D:$D,'âge et sexe'!$G14,'source age et sexe'!$E:$E,'âge et sexe'!$G$3)</f>
        <v>569947933.14515746</v>
      </c>
      <c r="I14" s="119">
        <f>SUMIFS('source age et sexe'!F:F,'source age et sexe'!$D:$D,'âge et sexe'!$G14,'source age et sexe'!$E:$E,'âge et sexe'!$G$3)</f>
        <v>612889</v>
      </c>
      <c r="J14" s="120">
        <f t="shared" si="1"/>
        <v>929.9366331344786</v>
      </c>
    </row>
    <row r="15" spans="1:10" x14ac:dyDescent="0.3">
      <c r="G15" s="119" t="s">
        <v>243</v>
      </c>
      <c r="H15" s="119">
        <f>SUMIFS('source age et sexe'!I:I,'source age et sexe'!$D:$D,'âge et sexe'!$G15,'source age et sexe'!$E:$E,'âge et sexe'!$G$3)</f>
        <v>244478150.17551109</v>
      </c>
      <c r="I15" s="119">
        <f>SUMIFS('source age et sexe'!F:F,'source age et sexe'!$D:$D,'âge et sexe'!$G15,'source age et sexe'!$E:$E,'âge et sexe'!$G$3)</f>
        <v>265654</v>
      </c>
      <c r="J15" s="120">
        <f t="shared" si="1"/>
        <v>920.28785629243714</v>
      </c>
    </row>
    <row r="16" spans="1:10" x14ac:dyDescent="0.3">
      <c r="G16" s="121" t="s">
        <v>244</v>
      </c>
      <c r="H16" s="121">
        <f>SUMIFS('source age et sexe'!I:I,'source age et sexe'!$D:$D,'âge et sexe'!$G16,'source age et sexe'!$E:$E,'âge et sexe'!$G$3)</f>
        <v>48134482.208450772</v>
      </c>
      <c r="I16" s="121">
        <f>SUMIFS('source age et sexe'!F:F,'source age et sexe'!$D:$D,'âge et sexe'!$G16,'source age et sexe'!$E:$E,'âge et sexe'!$G$3)</f>
        <v>55958</v>
      </c>
      <c r="J16" s="122">
        <f t="shared" si="1"/>
        <v>860.18946725134515</v>
      </c>
    </row>
    <row r="17" spans="7:10" x14ac:dyDescent="0.3">
      <c r="G17" s="24" t="s">
        <v>119</v>
      </c>
      <c r="H17" s="17">
        <f>SUM(H6:H16)</f>
        <v>5213574384.070261</v>
      </c>
      <c r="I17" s="17">
        <f>SUM(I6:I16)</f>
        <v>5888839</v>
      </c>
      <c r="J17" s="77">
        <f t="shared" si="1"/>
        <v>885.33145227272485</v>
      </c>
    </row>
  </sheetData>
  <conditionalFormatting sqref="D8">
    <cfRule type="dataBar" priority="7">
      <dataBar>
        <cfvo type="min"/>
        <cfvo type="max"/>
        <color rgb="FF638EC6"/>
      </dataBar>
      <extLst>
        <ext xmlns:x14="http://schemas.microsoft.com/office/spreadsheetml/2009/9/main" uri="{B025F937-C7B1-47D3-B67F-A62EFF666E3E}">
          <x14:id>{326F3EB6-49A6-49CC-9271-C703A9CDA5E0}</x14:id>
        </ext>
      </extLst>
    </cfRule>
  </conditionalFormatting>
  <conditionalFormatting sqref="D6:D8">
    <cfRule type="dataBar" priority="53">
      <dataBar>
        <cfvo type="min"/>
        <cfvo type="max"/>
        <color rgb="FF638EC6"/>
      </dataBar>
      <extLst>
        <ext xmlns:x14="http://schemas.microsoft.com/office/spreadsheetml/2009/9/main" uri="{B025F937-C7B1-47D3-B67F-A62EFF666E3E}">
          <x14:id>{C34D849A-9A25-43D5-86A5-0E1037E0E208}</x14:id>
        </ext>
      </extLst>
    </cfRule>
  </conditionalFormatting>
  <conditionalFormatting sqref="D6:D8">
    <cfRule type="dataBar" priority="57">
      <dataBar>
        <cfvo type="min"/>
        <cfvo type="max"/>
        <color rgb="FF638EC6"/>
      </dataBar>
      <extLst>
        <ext xmlns:x14="http://schemas.microsoft.com/office/spreadsheetml/2009/9/main" uri="{B025F937-C7B1-47D3-B67F-A62EFF666E3E}">
          <x14:id>{9C8538EA-2FA7-402E-943D-70632B71FDCC}</x14:id>
        </ext>
      </extLst>
    </cfRule>
  </conditionalFormatting>
  <conditionalFormatting sqref="J6:J17">
    <cfRule type="dataBar" priority="59">
      <dataBar>
        <cfvo type="min"/>
        <cfvo type="max"/>
        <color rgb="FF638EC6"/>
      </dataBar>
      <extLst>
        <ext xmlns:x14="http://schemas.microsoft.com/office/spreadsheetml/2009/9/main" uri="{B025F937-C7B1-47D3-B67F-A62EFF666E3E}">
          <x14:id>{6C475BE4-FB6B-4C69-82D5-A46B5ED18E93}</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326F3EB6-49A6-49CC-9271-C703A9CDA5E0}">
            <x14:dataBar minLength="0" maxLength="100" border="1" negativeBarBorderColorSameAsPositive="0">
              <x14:cfvo type="autoMin"/>
              <x14:cfvo type="autoMax"/>
              <x14:borderColor rgb="FF638EC6"/>
              <x14:negativeFillColor rgb="FFFF0000"/>
              <x14:negativeBorderColor rgb="FFFF0000"/>
              <x14:axisColor rgb="FF000000"/>
            </x14:dataBar>
          </x14:cfRule>
          <xm:sqref>D8</xm:sqref>
        </x14:conditionalFormatting>
        <x14:conditionalFormatting xmlns:xm="http://schemas.microsoft.com/office/excel/2006/main">
          <x14:cfRule type="dataBar" id="{C34D849A-9A25-43D5-86A5-0E1037E0E208}">
            <x14:dataBar minLength="0" maxLength="100" border="1" negativeBarBorderColorSameAsPositive="0">
              <x14:cfvo type="autoMin"/>
              <x14:cfvo type="autoMax"/>
              <x14:borderColor rgb="FF638EC6"/>
              <x14:negativeFillColor rgb="FFFF0000"/>
              <x14:negativeBorderColor rgb="FFFF0000"/>
              <x14:axisColor rgb="FF000000"/>
            </x14:dataBar>
          </x14:cfRule>
          <xm:sqref>D6:D8</xm:sqref>
        </x14:conditionalFormatting>
        <x14:conditionalFormatting xmlns:xm="http://schemas.microsoft.com/office/excel/2006/main">
          <x14:cfRule type="dataBar" id="{9C8538EA-2FA7-402E-943D-70632B71FDCC}">
            <x14:dataBar minLength="0" maxLength="100" border="1" negativeBarBorderColorSameAsPositive="0">
              <x14:cfvo type="autoMin"/>
              <x14:cfvo type="autoMax"/>
              <x14:borderColor rgb="FF638EC6"/>
              <x14:negativeFillColor rgb="FFFF0000"/>
              <x14:negativeBorderColor rgb="FFFF0000"/>
              <x14:axisColor rgb="FF000000"/>
            </x14:dataBar>
          </x14:cfRule>
          <xm:sqref>D6:D8</xm:sqref>
        </x14:conditionalFormatting>
        <x14:conditionalFormatting xmlns:xm="http://schemas.microsoft.com/office/excel/2006/main">
          <x14:cfRule type="dataBar" id="{6C475BE4-FB6B-4C69-82D5-A46B5ED18E93}">
            <x14:dataBar minLength="0" maxLength="100" border="1" negativeBarBorderColorSameAsPositive="0">
              <x14:cfvo type="autoMin"/>
              <x14:cfvo type="autoMax"/>
              <x14:borderColor rgb="FF638EC6"/>
              <x14:negativeFillColor rgb="FFFF0000"/>
              <x14:negativeBorderColor rgb="FFFF0000"/>
              <x14:axisColor rgb="FF000000"/>
            </x14:dataBar>
          </x14:cfRule>
          <xm:sqref>J6:J17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F6C96-FCBC-4C42-97F0-82ACD17B52B1}">
  <dimension ref="A1:M190"/>
  <sheetViews>
    <sheetView workbookViewId="0"/>
  </sheetViews>
  <sheetFormatPr baseColWidth="10" defaultRowHeight="14.4" x14ac:dyDescent="0.3"/>
  <cols>
    <col min="4" max="4" width="14" bestFit="1" customWidth="1"/>
    <col min="6" max="6" width="18.33203125" style="63" bestFit="1" customWidth="1"/>
    <col min="7" max="7" width="11.6640625" style="63" bestFit="1" customWidth="1"/>
    <col min="8" max="8" width="15.6640625" style="63" bestFit="1" customWidth="1"/>
    <col min="9" max="10" width="13.33203125" style="63" bestFit="1" customWidth="1"/>
    <col min="11" max="11" width="12.33203125" style="63" bestFit="1" customWidth="1"/>
  </cols>
  <sheetData>
    <row r="1" spans="1:13" x14ac:dyDescent="0.3">
      <c r="A1" s="84" t="s">
        <v>218</v>
      </c>
      <c r="B1" s="84" t="s">
        <v>219</v>
      </c>
      <c r="C1" s="84" t="s">
        <v>264</v>
      </c>
      <c r="D1" s="84" t="s">
        <v>217</v>
      </c>
      <c r="E1" s="84" t="s">
        <v>0</v>
      </c>
      <c r="F1" s="84" t="s">
        <v>2</v>
      </c>
      <c r="G1" s="63" t="s">
        <v>3</v>
      </c>
      <c r="H1" s="63" t="s">
        <v>4</v>
      </c>
      <c r="I1" s="63" t="s">
        <v>265</v>
      </c>
      <c r="J1" s="63" t="s">
        <v>266</v>
      </c>
      <c r="K1" s="63" t="s">
        <v>267</v>
      </c>
    </row>
    <row r="2" spans="1:13" x14ac:dyDescent="0.3">
      <c r="A2" s="85"/>
      <c r="B2" s="85" t="s">
        <v>223</v>
      </c>
      <c r="C2" s="85" t="s">
        <v>220</v>
      </c>
      <c r="D2" s="85" t="s">
        <v>221</v>
      </c>
      <c r="E2" s="85">
        <v>2023</v>
      </c>
      <c r="F2" s="86">
        <v>7</v>
      </c>
      <c r="G2" s="63">
        <v>7</v>
      </c>
      <c r="I2" s="63">
        <v>3044</v>
      </c>
      <c r="J2" s="63">
        <v>3044</v>
      </c>
      <c r="M2">
        <f>VALUE(E2)</f>
        <v>2023</v>
      </c>
    </row>
    <row r="3" spans="1:13" x14ac:dyDescent="0.3">
      <c r="A3" s="85" t="s">
        <v>258</v>
      </c>
      <c r="B3" s="85" t="s">
        <v>223</v>
      </c>
      <c r="C3" s="85" t="s">
        <v>220</v>
      </c>
      <c r="D3" s="85" t="s">
        <v>221</v>
      </c>
      <c r="E3" s="85">
        <v>2023</v>
      </c>
      <c r="F3" s="86">
        <v>47</v>
      </c>
      <c r="G3" s="63">
        <v>45</v>
      </c>
      <c r="H3" s="63">
        <v>3</v>
      </c>
      <c r="I3" s="63">
        <v>20871.109998226166</v>
      </c>
      <c r="J3" s="63">
        <v>18764.109998226166</v>
      </c>
      <c r="K3" s="63">
        <v>2107</v>
      </c>
      <c r="M3" s="84">
        <f t="shared" ref="M3:M66" si="0">VALUE(E3)</f>
        <v>2023</v>
      </c>
    </row>
    <row r="4" spans="1:13" x14ac:dyDescent="0.3">
      <c r="A4" s="85" t="s">
        <v>222</v>
      </c>
      <c r="B4" s="85" t="s">
        <v>223</v>
      </c>
      <c r="C4" s="85" t="s">
        <v>220</v>
      </c>
      <c r="D4" s="85" t="s">
        <v>221</v>
      </c>
      <c r="E4" s="85">
        <v>2023</v>
      </c>
      <c r="F4" s="86">
        <v>79686</v>
      </c>
      <c r="G4" s="63">
        <v>78590</v>
      </c>
      <c r="H4" s="63">
        <v>1305</v>
      </c>
      <c r="I4" s="63">
        <v>35108016.341710165</v>
      </c>
      <c r="J4" s="63">
        <v>34704470.761798546</v>
      </c>
      <c r="K4" s="63">
        <v>403545.57991161942</v>
      </c>
      <c r="M4" s="84">
        <f t="shared" si="0"/>
        <v>2023</v>
      </c>
    </row>
    <row r="5" spans="1:13" x14ac:dyDescent="0.3">
      <c r="A5" s="85" t="s">
        <v>224</v>
      </c>
      <c r="B5" s="85" t="s">
        <v>225</v>
      </c>
      <c r="C5" s="85" t="s">
        <v>220</v>
      </c>
      <c r="D5" s="85" t="s">
        <v>221</v>
      </c>
      <c r="E5" s="85">
        <v>2023</v>
      </c>
      <c r="F5" s="86">
        <v>37410</v>
      </c>
      <c r="G5" s="63">
        <v>36781</v>
      </c>
      <c r="H5" s="63">
        <v>728</v>
      </c>
      <c r="I5" s="63">
        <v>11193026.73112895</v>
      </c>
      <c r="J5" s="63">
        <v>11062310.921293814</v>
      </c>
      <c r="K5" s="63">
        <v>130715.80983513594</v>
      </c>
      <c r="M5" s="84">
        <f t="shared" si="0"/>
        <v>2023</v>
      </c>
    </row>
    <row r="6" spans="1:13" x14ac:dyDescent="0.3">
      <c r="A6" s="85" t="s">
        <v>245</v>
      </c>
      <c r="B6" s="85" t="s">
        <v>223</v>
      </c>
      <c r="C6" s="85" t="s">
        <v>220</v>
      </c>
      <c r="D6" s="85" t="s">
        <v>221</v>
      </c>
      <c r="E6" s="85">
        <v>2023</v>
      </c>
      <c r="F6" s="86">
        <v>54</v>
      </c>
      <c r="G6" s="63">
        <v>54</v>
      </c>
      <c r="H6" s="63">
        <v>2</v>
      </c>
      <c r="I6" s="63">
        <v>22970.070004463196</v>
      </c>
      <c r="J6" s="63">
        <v>21010.070004463196</v>
      </c>
      <c r="K6" s="63">
        <v>1960</v>
      </c>
      <c r="M6" s="84">
        <f t="shared" si="0"/>
        <v>2023</v>
      </c>
    </row>
    <row r="7" spans="1:13" x14ac:dyDescent="0.3">
      <c r="A7" s="85" t="s">
        <v>246</v>
      </c>
      <c r="B7" s="85" t="s">
        <v>223</v>
      </c>
      <c r="C7" s="85" t="s">
        <v>220</v>
      </c>
      <c r="D7" s="85" t="s">
        <v>221</v>
      </c>
      <c r="E7" s="85">
        <v>2023</v>
      </c>
      <c r="F7" s="86">
        <v>44</v>
      </c>
      <c r="G7" s="63">
        <v>44</v>
      </c>
      <c r="I7" s="63">
        <v>31675.070002555847</v>
      </c>
      <c r="J7" s="63">
        <v>31675.070002555847</v>
      </c>
      <c r="M7" s="84">
        <f t="shared" si="0"/>
        <v>2023</v>
      </c>
    </row>
    <row r="8" spans="1:13" x14ac:dyDescent="0.3">
      <c r="A8" s="85" t="s">
        <v>247</v>
      </c>
      <c r="B8" s="85" t="s">
        <v>223</v>
      </c>
      <c r="C8" s="85" t="s">
        <v>220</v>
      </c>
      <c r="D8" s="85" t="s">
        <v>221</v>
      </c>
      <c r="E8" s="85">
        <v>2023</v>
      </c>
      <c r="F8" s="86">
        <v>49</v>
      </c>
      <c r="G8" s="63">
        <v>48</v>
      </c>
      <c r="H8" s="63">
        <v>2</v>
      </c>
      <c r="I8" s="63">
        <v>25642.810036420822</v>
      </c>
      <c r="J8" s="63">
        <v>25167.810036420822</v>
      </c>
      <c r="K8" s="63">
        <v>475</v>
      </c>
      <c r="M8" s="84">
        <f t="shared" si="0"/>
        <v>2023</v>
      </c>
    </row>
    <row r="9" spans="1:13" x14ac:dyDescent="0.3">
      <c r="A9" s="85" t="s">
        <v>248</v>
      </c>
      <c r="B9" s="85" t="s">
        <v>223</v>
      </c>
      <c r="C9" s="85" t="s">
        <v>220</v>
      </c>
      <c r="D9" s="85" t="s">
        <v>221</v>
      </c>
      <c r="E9" s="85">
        <v>2023</v>
      </c>
      <c r="F9" s="86">
        <v>47</v>
      </c>
      <c r="G9" s="63">
        <v>46</v>
      </c>
      <c r="H9" s="63">
        <v>1</v>
      </c>
      <c r="I9" s="63">
        <v>22858.540010452271</v>
      </c>
      <c r="J9" s="63">
        <v>22558.540010452271</v>
      </c>
      <c r="K9" s="63">
        <v>300</v>
      </c>
      <c r="M9" s="84">
        <f t="shared" si="0"/>
        <v>2023</v>
      </c>
    </row>
    <row r="10" spans="1:13" x14ac:dyDescent="0.3">
      <c r="A10" s="85" t="s">
        <v>249</v>
      </c>
      <c r="B10" s="85" t="s">
        <v>223</v>
      </c>
      <c r="C10" s="85" t="s">
        <v>220</v>
      </c>
      <c r="D10" s="85" t="s">
        <v>221</v>
      </c>
      <c r="E10" s="85">
        <v>2023</v>
      </c>
      <c r="F10" s="86">
        <v>52</v>
      </c>
      <c r="G10" s="63">
        <v>50</v>
      </c>
      <c r="H10" s="63">
        <v>2</v>
      </c>
      <c r="I10" s="63">
        <v>49071.930011749268</v>
      </c>
      <c r="J10" s="63">
        <v>45971.930011749268</v>
      </c>
      <c r="K10" s="63">
        <v>3100</v>
      </c>
      <c r="M10" s="84">
        <f t="shared" si="0"/>
        <v>2023</v>
      </c>
    </row>
    <row r="11" spans="1:13" x14ac:dyDescent="0.3">
      <c r="A11" s="85" t="s">
        <v>250</v>
      </c>
      <c r="B11" s="85" t="s">
        <v>223</v>
      </c>
      <c r="C11" s="85" t="s">
        <v>220</v>
      </c>
      <c r="D11" s="85" t="s">
        <v>221</v>
      </c>
      <c r="E11" s="85">
        <v>2023</v>
      </c>
      <c r="F11" s="86">
        <v>35</v>
      </c>
      <c r="G11" s="63">
        <v>34</v>
      </c>
      <c r="H11" s="63">
        <v>1</v>
      </c>
      <c r="I11" s="63">
        <v>18154.349948883057</v>
      </c>
      <c r="J11" s="63">
        <v>17654.349948883057</v>
      </c>
      <c r="K11" s="63">
        <v>500</v>
      </c>
      <c r="M11" s="84">
        <f t="shared" si="0"/>
        <v>2023</v>
      </c>
    </row>
    <row r="12" spans="1:13" x14ac:dyDescent="0.3">
      <c r="A12" s="85" t="s">
        <v>251</v>
      </c>
      <c r="B12" s="85" t="s">
        <v>223</v>
      </c>
      <c r="C12" s="85" t="s">
        <v>220</v>
      </c>
      <c r="D12" s="85" t="s">
        <v>221</v>
      </c>
      <c r="E12" s="85">
        <v>2023</v>
      </c>
      <c r="F12" s="86">
        <v>45</v>
      </c>
      <c r="G12" s="63">
        <v>44</v>
      </c>
      <c r="H12" s="63">
        <v>1</v>
      </c>
      <c r="I12" s="63">
        <v>19332.590009689331</v>
      </c>
      <c r="J12" s="63">
        <v>19330.590009689331</v>
      </c>
      <c r="K12" s="63">
        <v>2</v>
      </c>
      <c r="M12" s="84">
        <f t="shared" si="0"/>
        <v>2023</v>
      </c>
    </row>
    <row r="13" spans="1:13" x14ac:dyDescent="0.3">
      <c r="A13" s="85" t="s">
        <v>252</v>
      </c>
      <c r="B13" s="85" t="s">
        <v>223</v>
      </c>
      <c r="C13" s="85" t="s">
        <v>220</v>
      </c>
      <c r="D13" s="85" t="s">
        <v>221</v>
      </c>
      <c r="E13" s="85">
        <v>2023</v>
      </c>
      <c r="F13" s="86">
        <v>42</v>
      </c>
      <c r="G13" s="63">
        <v>40</v>
      </c>
      <c r="H13" s="63">
        <v>2</v>
      </c>
      <c r="I13" s="63">
        <v>43340.41999912262</v>
      </c>
      <c r="J13" s="63">
        <v>43214.939999580383</v>
      </c>
      <c r="K13" s="63">
        <v>125.47999954223633</v>
      </c>
      <c r="M13" s="84">
        <f t="shared" si="0"/>
        <v>2023</v>
      </c>
    </row>
    <row r="14" spans="1:13" x14ac:dyDescent="0.3">
      <c r="A14" s="85" t="s">
        <v>253</v>
      </c>
      <c r="B14" s="85" t="s">
        <v>223</v>
      </c>
      <c r="C14" s="85" t="s">
        <v>220</v>
      </c>
      <c r="D14" s="85" t="s">
        <v>221</v>
      </c>
      <c r="E14" s="85">
        <v>2023</v>
      </c>
      <c r="F14" s="86">
        <v>66</v>
      </c>
      <c r="G14" s="63">
        <v>59</v>
      </c>
      <c r="H14" s="63">
        <v>7</v>
      </c>
      <c r="I14" s="63">
        <v>44423.159976243973</v>
      </c>
      <c r="J14" s="63">
        <v>42336.169974565506</v>
      </c>
      <c r="K14" s="63">
        <v>2086.9900016784668</v>
      </c>
      <c r="M14" s="84">
        <f t="shared" si="0"/>
        <v>2023</v>
      </c>
    </row>
    <row r="15" spans="1:13" x14ac:dyDescent="0.3">
      <c r="A15" s="85" t="s">
        <v>254</v>
      </c>
      <c r="B15" s="85" t="s">
        <v>223</v>
      </c>
      <c r="C15" s="85" t="s">
        <v>220</v>
      </c>
      <c r="D15" s="85" t="s">
        <v>221</v>
      </c>
      <c r="E15" s="85">
        <v>2023</v>
      </c>
      <c r="F15" s="86">
        <v>51</v>
      </c>
      <c r="G15" s="63">
        <v>50</v>
      </c>
      <c r="H15" s="63">
        <v>1</v>
      </c>
      <c r="I15" s="63">
        <v>28520.139987945557</v>
      </c>
      <c r="J15" s="63">
        <v>28466.719989776611</v>
      </c>
      <c r="K15" s="63">
        <v>53.419998168945313</v>
      </c>
      <c r="M15" s="84">
        <f t="shared" si="0"/>
        <v>2023</v>
      </c>
    </row>
    <row r="16" spans="1:13" x14ac:dyDescent="0.3">
      <c r="A16" s="85" t="s">
        <v>255</v>
      </c>
      <c r="B16" s="85" t="s">
        <v>223</v>
      </c>
      <c r="C16" s="85" t="s">
        <v>220</v>
      </c>
      <c r="D16" s="85" t="s">
        <v>221</v>
      </c>
      <c r="E16" s="85">
        <v>2023</v>
      </c>
      <c r="F16" s="86">
        <v>38</v>
      </c>
      <c r="G16" s="63">
        <v>38</v>
      </c>
      <c r="I16" s="63">
        <v>21375.789999008179</v>
      </c>
      <c r="J16" s="63">
        <v>21375.789999008179</v>
      </c>
      <c r="M16" s="84">
        <f t="shared" si="0"/>
        <v>2023</v>
      </c>
    </row>
    <row r="17" spans="1:13" x14ac:dyDescent="0.3">
      <c r="A17" s="85" t="s">
        <v>256</v>
      </c>
      <c r="B17" s="85" t="s">
        <v>223</v>
      </c>
      <c r="C17" s="85" t="s">
        <v>220</v>
      </c>
      <c r="D17" s="85" t="s">
        <v>221</v>
      </c>
      <c r="E17" s="85">
        <v>2023</v>
      </c>
      <c r="F17" s="86">
        <v>47</v>
      </c>
      <c r="G17" s="63">
        <v>47</v>
      </c>
      <c r="H17" s="63">
        <v>1</v>
      </c>
      <c r="I17" s="63">
        <v>26301.170022249222</v>
      </c>
      <c r="J17" s="63">
        <v>25501.170022249222</v>
      </c>
      <c r="K17" s="63">
        <v>800</v>
      </c>
      <c r="M17" s="84">
        <f t="shared" si="0"/>
        <v>2023</v>
      </c>
    </row>
    <row r="18" spans="1:13" x14ac:dyDescent="0.3">
      <c r="A18" s="85" t="s">
        <v>257</v>
      </c>
      <c r="B18" s="85" t="s">
        <v>223</v>
      </c>
      <c r="C18" s="85" t="s">
        <v>220</v>
      </c>
      <c r="D18" s="85" t="s">
        <v>221</v>
      </c>
      <c r="E18" s="85">
        <v>2023</v>
      </c>
      <c r="F18" s="86">
        <v>45</v>
      </c>
      <c r="G18" s="63">
        <v>45</v>
      </c>
      <c r="I18" s="63">
        <v>34521.019998073578</v>
      </c>
      <c r="J18" s="63">
        <v>34521.019998073578</v>
      </c>
      <c r="M18" s="84">
        <f t="shared" si="0"/>
        <v>2023</v>
      </c>
    </row>
    <row r="19" spans="1:13" x14ac:dyDescent="0.3">
      <c r="A19" s="85" t="s">
        <v>258</v>
      </c>
      <c r="B19" s="85" t="s">
        <v>223</v>
      </c>
      <c r="C19" s="85" t="s">
        <v>226</v>
      </c>
      <c r="D19" s="85" t="s">
        <v>227</v>
      </c>
      <c r="E19" s="85">
        <v>2023</v>
      </c>
      <c r="F19" s="86">
        <v>190</v>
      </c>
      <c r="G19" s="63">
        <v>186</v>
      </c>
      <c r="H19" s="63">
        <v>5</v>
      </c>
      <c r="I19" s="63">
        <v>138755.04999560118</v>
      </c>
      <c r="J19" s="63">
        <v>136892.71999567747</v>
      </c>
      <c r="K19" s="63">
        <v>1862.3299999237061</v>
      </c>
      <c r="M19" s="84">
        <f t="shared" si="0"/>
        <v>2023</v>
      </c>
    </row>
    <row r="20" spans="1:13" x14ac:dyDescent="0.3">
      <c r="A20" s="85" t="s">
        <v>222</v>
      </c>
      <c r="B20" s="85" t="s">
        <v>223</v>
      </c>
      <c r="C20" s="85" t="s">
        <v>226</v>
      </c>
      <c r="D20" s="85" t="s">
        <v>227</v>
      </c>
      <c r="E20" s="85">
        <v>2023</v>
      </c>
      <c r="F20" s="86">
        <v>290260</v>
      </c>
      <c r="G20" s="63">
        <v>287221</v>
      </c>
      <c r="H20" s="63">
        <v>3955</v>
      </c>
      <c r="I20" s="63">
        <v>193732005.48507652</v>
      </c>
      <c r="J20" s="63">
        <v>191936069.70538846</v>
      </c>
      <c r="K20" s="63">
        <v>1795935.7796880603</v>
      </c>
      <c r="M20" s="84">
        <f t="shared" si="0"/>
        <v>2023</v>
      </c>
    </row>
    <row r="21" spans="1:13" x14ac:dyDescent="0.3">
      <c r="A21" s="85" t="s">
        <v>224</v>
      </c>
      <c r="B21" s="85" t="s">
        <v>225</v>
      </c>
      <c r="C21" s="85" t="s">
        <v>226</v>
      </c>
      <c r="D21" s="85" t="s">
        <v>227</v>
      </c>
      <c r="E21" s="85">
        <v>2023</v>
      </c>
      <c r="F21" s="86">
        <v>231206</v>
      </c>
      <c r="G21" s="63">
        <v>228659</v>
      </c>
      <c r="H21" s="63">
        <v>3332</v>
      </c>
      <c r="I21" s="63">
        <v>125806849.32406569</v>
      </c>
      <c r="J21" s="63">
        <v>124755571.39453483</v>
      </c>
      <c r="K21" s="63">
        <v>1051277.9295308664</v>
      </c>
      <c r="M21" s="84">
        <f t="shared" si="0"/>
        <v>2023</v>
      </c>
    </row>
    <row r="22" spans="1:13" x14ac:dyDescent="0.3">
      <c r="A22" s="85" t="s">
        <v>245</v>
      </c>
      <c r="B22" s="85" t="s">
        <v>223</v>
      </c>
      <c r="C22" s="85" t="s">
        <v>226</v>
      </c>
      <c r="D22" s="85" t="s">
        <v>227</v>
      </c>
      <c r="E22" s="85">
        <v>2023</v>
      </c>
      <c r="F22" s="86">
        <v>193</v>
      </c>
      <c r="G22" s="63">
        <v>190</v>
      </c>
      <c r="H22" s="63">
        <v>3</v>
      </c>
      <c r="I22" s="63">
        <v>121258.38000673056</v>
      </c>
      <c r="J22" s="63">
        <v>119715.29998964071</v>
      </c>
      <c r="K22" s="63">
        <v>1543.0800170898438</v>
      </c>
      <c r="M22" s="84">
        <f t="shared" si="0"/>
        <v>2023</v>
      </c>
    </row>
    <row r="23" spans="1:13" x14ac:dyDescent="0.3">
      <c r="A23" s="85" t="s">
        <v>246</v>
      </c>
      <c r="B23" s="85" t="s">
        <v>223</v>
      </c>
      <c r="C23" s="85" t="s">
        <v>226</v>
      </c>
      <c r="D23" s="85" t="s">
        <v>227</v>
      </c>
      <c r="E23" s="85">
        <v>2023</v>
      </c>
      <c r="F23" s="86">
        <v>191</v>
      </c>
      <c r="G23" s="63">
        <v>185</v>
      </c>
      <c r="H23" s="63">
        <v>9</v>
      </c>
      <c r="I23" s="63">
        <v>131960.0400762558</v>
      </c>
      <c r="J23" s="63">
        <v>125725.45007705688</v>
      </c>
      <c r="K23" s="63">
        <v>6234.5899991989136</v>
      </c>
      <c r="M23" s="84">
        <f t="shared" si="0"/>
        <v>2023</v>
      </c>
    </row>
    <row r="24" spans="1:13" x14ac:dyDescent="0.3">
      <c r="A24" s="85" t="s">
        <v>247</v>
      </c>
      <c r="B24" s="85" t="s">
        <v>223</v>
      </c>
      <c r="C24" s="85" t="s">
        <v>226</v>
      </c>
      <c r="D24" s="85" t="s">
        <v>227</v>
      </c>
      <c r="E24" s="85">
        <v>2023</v>
      </c>
      <c r="F24" s="86">
        <v>204</v>
      </c>
      <c r="G24" s="63">
        <v>197</v>
      </c>
      <c r="H24" s="63">
        <v>7</v>
      </c>
      <c r="I24" s="63">
        <v>147317.85996317863</v>
      </c>
      <c r="J24" s="63">
        <v>143019.14996314049</v>
      </c>
      <c r="K24" s="63">
        <v>4298.710000038147</v>
      </c>
      <c r="M24" s="84">
        <f t="shared" si="0"/>
        <v>2023</v>
      </c>
    </row>
    <row r="25" spans="1:13" x14ac:dyDescent="0.3">
      <c r="A25" s="85" t="s">
        <v>248</v>
      </c>
      <c r="B25" s="85" t="s">
        <v>223</v>
      </c>
      <c r="C25" s="85" t="s">
        <v>226</v>
      </c>
      <c r="D25" s="85" t="s">
        <v>227</v>
      </c>
      <c r="E25" s="85">
        <v>2023</v>
      </c>
      <c r="F25" s="86">
        <v>199</v>
      </c>
      <c r="G25" s="63">
        <v>195</v>
      </c>
      <c r="H25" s="63">
        <v>4</v>
      </c>
      <c r="I25" s="63">
        <v>141065.54997682571</v>
      </c>
      <c r="J25" s="63">
        <v>139763.74998140335</v>
      </c>
      <c r="K25" s="63">
        <v>1301.7999954223633</v>
      </c>
      <c r="M25" s="84">
        <f t="shared" si="0"/>
        <v>2023</v>
      </c>
    </row>
    <row r="26" spans="1:13" x14ac:dyDescent="0.3">
      <c r="A26" s="85" t="s">
        <v>249</v>
      </c>
      <c r="B26" s="85" t="s">
        <v>223</v>
      </c>
      <c r="C26" s="85" t="s">
        <v>226</v>
      </c>
      <c r="D26" s="85" t="s">
        <v>227</v>
      </c>
      <c r="E26" s="85">
        <v>2023</v>
      </c>
      <c r="F26" s="86">
        <v>201</v>
      </c>
      <c r="G26" s="63">
        <v>198</v>
      </c>
      <c r="H26" s="63">
        <v>4</v>
      </c>
      <c r="I26" s="63">
        <v>142377.44000864029</v>
      </c>
      <c r="J26" s="63">
        <v>139195.92001199722</v>
      </c>
      <c r="K26" s="63">
        <v>3181.5199966430664</v>
      </c>
      <c r="M26" s="84">
        <f t="shared" si="0"/>
        <v>2023</v>
      </c>
    </row>
    <row r="27" spans="1:13" x14ac:dyDescent="0.3">
      <c r="A27" s="85" t="s">
        <v>250</v>
      </c>
      <c r="B27" s="85" t="s">
        <v>223</v>
      </c>
      <c r="C27" s="85" t="s">
        <v>226</v>
      </c>
      <c r="D27" s="85" t="s">
        <v>227</v>
      </c>
      <c r="E27" s="85">
        <v>2023</v>
      </c>
      <c r="F27" s="86">
        <v>197</v>
      </c>
      <c r="G27" s="63">
        <v>194</v>
      </c>
      <c r="H27" s="63">
        <v>5</v>
      </c>
      <c r="I27" s="63">
        <v>146064.7399725914</v>
      </c>
      <c r="J27" s="63">
        <v>140976.63997411728</v>
      </c>
      <c r="K27" s="63">
        <v>5088.0999984741211</v>
      </c>
      <c r="M27" s="84">
        <f t="shared" si="0"/>
        <v>2023</v>
      </c>
    </row>
    <row r="28" spans="1:13" x14ac:dyDescent="0.3">
      <c r="A28" s="85" t="s">
        <v>251</v>
      </c>
      <c r="B28" s="85" t="s">
        <v>223</v>
      </c>
      <c r="C28" s="85" t="s">
        <v>226</v>
      </c>
      <c r="D28" s="85" t="s">
        <v>227</v>
      </c>
      <c r="E28" s="85">
        <v>2023</v>
      </c>
      <c r="F28" s="86">
        <v>197</v>
      </c>
      <c r="G28" s="63">
        <v>195</v>
      </c>
      <c r="H28" s="63">
        <v>3</v>
      </c>
      <c r="I28" s="63">
        <v>154048.90000021458</v>
      </c>
      <c r="J28" s="63">
        <v>153148.07999289036</v>
      </c>
      <c r="K28" s="63">
        <v>900.82000732421875</v>
      </c>
      <c r="M28" s="84">
        <f t="shared" si="0"/>
        <v>2023</v>
      </c>
    </row>
    <row r="29" spans="1:13" x14ac:dyDescent="0.3">
      <c r="A29" s="85" t="s">
        <v>252</v>
      </c>
      <c r="B29" s="85" t="s">
        <v>223</v>
      </c>
      <c r="C29" s="85" t="s">
        <v>226</v>
      </c>
      <c r="D29" s="85" t="s">
        <v>227</v>
      </c>
      <c r="E29" s="85">
        <v>2023</v>
      </c>
      <c r="F29" s="86">
        <v>185</v>
      </c>
      <c r="G29" s="63">
        <v>182</v>
      </c>
      <c r="H29" s="63">
        <v>4</v>
      </c>
      <c r="I29" s="63">
        <v>159278.15003371239</v>
      </c>
      <c r="J29" s="63">
        <v>157784.15003371239</v>
      </c>
      <c r="K29" s="63">
        <v>1494</v>
      </c>
      <c r="M29" s="84">
        <f t="shared" si="0"/>
        <v>2023</v>
      </c>
    </row>
    <row r="30" spans="1:13" x14ac:dyDescent="0.3">
      <c r="A30" s="85" t="s">
        <v>253</v>
      </c>
      <c r="B30" s="85" t="s">
        <v>223</v>
      </c>
      <c r="C30" s="85" t="s">
        <v>226</v>
      </c>
      <c r="D30" s="85" t="s">
        <v>227</v>
      </c>
      <c r="E30" s="85">
        <v>2023</v>
      </c>
      <c r="F30" s="86">
        <v>196</v>
      </c>
      <c r="G30" s="63">
        <v>193</v>
      </c>
      <c r="H30" s="63">
        <v>4</v>
      </c>
      <c r="I30" s="63">
        <v>138878.31997060776</v>
      </c>
      <c r="J30" s="63">
        <v>137892.18996572495</v>
      </c>
      <c r="K30" s="63">
        <v>986.1300048828125</v>
      </c>
      <c r="M30" s="84">
        <f t="shared" si="0"/>
        <v>2023</v>
      </c>
    </row>
    <row r="31" spans="1:13" x14ac:dyDescent="0.3">
      <c r="A31" s="85" t="s">
        <v>254</v>
      </c>
      <c r="B31" s="85" t="s">
        <v>223</v>
      </c>
      <c r="C31" s="85" t="s">
        <v>226</v>
      </c>
      <c r="D31" s="85" t="s">
        <v>227</v>
      </c>
      <c r="E31" s="85">
        <v>2023</v>
      </c>
      <c r="F31" s="86">
        <v>184</v>
      </c>
      <c r="G31" s="63">
        <v>181</v>
      </c>
      <c r="H31" s="63">
        <v>6</v>
      </c>
      <c r="I31" s="63">
        <v>146464.79995679855</v>
      </c>
      <c r="J31" s="63">
        <v>144831.32997083664</v>
      </c>
      <c r="K31" s="63">
        <v>1633.4699859619141</v>
      </c>
      <c r="M31" s="84">
        <f t="shared" si="0"/>
        <v>2023</v>
      </c>
    </row>
    <row r="32" spans="1:13" x14ac:dyDescent="0.3">
      <c r="A32" s="85" t="s">
        <v>255</v>
      </c>
      <c r="B32" s="85" t="s">
        <v>223</v>
      </c>
      <c r="C32" s="85" t="s">
        <v>226</v>
      </c>
      <c r="D32" s="85" t="s">
        <v>227</v>
      </c>
      <c r="E32" s="85">
        <v>2023</v>
      </c>
      <c r="F32" s="86">
        <v>191</v>
      </c>
      <c r="G32" s="63">
        <v>188</v>
      </c>
      <c r="H32" s="63">
        <v>3</v>
      </c>
      <c r="I32" s="63">
        <v>130309.46007966995</v>
      </c>
      <c r="J32" s="63">
        <v>130183.46007919312</v>
      </c>
      <c r="K32" s="63">
        <v>126.00000047683716</v>
      </c>
      <c r="M32" s="84">
        <f t="shared" si="0"/>
        <v>2023</v>
      </c>
    </row>
    <row r="33" spans="1:13" x14ac:dyDescent="0.3">
      <c r="A33" s="85" t="s">
        <v>256</v>
      </c>
      <c r="B33" s="85" t="s">
        <v>223</v>
      </c>
      <c r="C33" s="85" t="s">
        <v>226</v>
      </c>
      <c r="D33" s="85" t="s">
        <v>227</v>
      </c>
      <c r="E33" s="85">
        <v>2023</v>
      </c>
      <c r="F33" s="86">
        <v>210</v>
      </c>
      <c r="G33" s="63">
        <v>208</v>
      </c>
      <c r="H33" s="63">
        <v>5</v>
      </c>
      <c r="I33" s="63">
        <v>168369.43999397755</v>
      </c>
      <c r="J33" s="63">
        <v>166330.15999424458</v>
      </c>
      <c r="K33" s="63">
        <v>2039.2799997329712</v>
      </c>
      <c r="M33" s="84">
        <f t="shared" si="0"/>
        <v>2023</v>
      </c>
    </row>
    <row r="34" spans="1:13" x14ac:dyDescent="0.3">
      <c r="A34" s="85" t="s">
        <v>257</v>
      </c>
      <c r="B34" s="85" t="s">
        <v>223</v>
      </c>
      <c r="C34" s="85" t="s">
        <v>226</v>
      </c>
      <c r="D34" s="85" t="s">
        <v>227</v>
      </c>
      <c r="E34" s="85">
        <v>2023</v>
      </c>
      <c r="F34" s="86">
        <v>196</v>
      </c>
      <c r="G34" s="63">
        <v>194</v>
      </c>
      <c r="H34" s="63">
        <v>2</v>
      </c>
      <c r="I34" s="63">
        <v>138380.47992682457</v>
      </c>
      <c r="J34" s="63">
        <v>137997.14992499352</v>
      </c>
      <c r="K34" s="63">
        <v>383.33000183105469</v>
      </c>
      <c r="M34" s="84">
        <f t="shared" si="0"/>
        <v>2023</v>
      </c>
    </row>
    <row r="35" spans="1:13" x14ac:dyDescent="0.3">
      <c r="A35" s="85" t="s">
        <v>258</v>
      </c>
      <c r="B35" s="85" t="s">
        <v>223</v>
      </c>
      <c r="C35" s="85" t="s">
        <v>228</v>
      </c>
      <c r="D35" s="85" t="s">
        <v>229</v>
      </c>
      <c r="E35" s="85">
        <v>2023</v>
      </c>
      <c r="F35" s="86">
        <v>296</v>
      </c>
      <c r="G35" s="63">
        <v>288</v>
      </c>
      <c r="H35" s="63">
        <v>9</v>
      </c>
      <c r="I35" s="63">
        <v>237326.22998285294</v>
      </c>
      <c r="J35" s="63">
        <v>232298.51999139786</v>
      </c>
      <c r="K35" s="63">
        <v>5027.7099914550781</v>
      </c>
      <c r="M35" s="84">
        <f t="shared" si="0"/>
        <v>2023</v>
      </c>
    </row>
    <row r="36" spans="1:13" x14ac:dyDescent="0.3">
      <c r="A36" s="85" t="s">
        <v>222</v>
      </c>
      <c r="B36" s="85" t="s">
        <v>223</v>
      </c>
      <c r="C36" s="85" t="s">
        <v>228</v>
      </c>
      <c r="D36" s="85" t="s">
        <v>229</v>
      </c>
      <c r="E36" s="85">
        <v>2023</v>
      </c>
      <c r="F36" s="86">
        <v>375731</v>
      </c>
      <c r="G36" s="63">
        <v>368986</v>
      </c>
      <c r="H36" s="63">
        <v>7989</v>
      </c>
      <c r="I36" s="63">
        <v>325947299.64181972</v>
      </c>
      <c r="J36" s="63">
        <v>318526096.28191483</v>
      </c>
      <c r="K36" s="63">
        <v>7421203.3599048741</v>
      </c>
      <c r="M36" s="84">
        <f t="shared" si="0"/>
        <v>2023</v>
      </c>
    </row>
    <row r="37" spans="1:13" x14ac:dyDescent="0.3">
      <c r="A37" s="85" t="s">
        <v>224</v>
      </c>
      <c r="B37" s="85" t="s">
        <v>225</v>
      </c>
      <c r="C37" s="85" t="s">
        <v>228</v>
      </c>
      <c r="D37" s="85" t="s">
        <v>229</v>
      </c>
      <c r="E37" s="85">
        <v>2023</v>
      </c>
      <c r="F37" s="86">
        <v>327630</v>
      </c>
      <c r="G37" s="63">
        <v>322651</v>
      </c>
      <c r="H37" s="63">
        <v>6152</v>
      </c>
      <c r="I37" s="63">
        <v>262216306.75464386</v>
      </c>
      <c r="J37" s="63">
        <v>258143998.7040664</v>
      </c>
      <c r="K37" s="63">
        <v>4072308.0505774543</v>
      </c>
      <c r="M37" s="84">
        <f t="shared" si="0"/>
        <v>2023</v>
      </c>
    </row>
    <row r="38" spans="1:13" x14ac:dyDescent="0.3">
      <c r="A38" s="85" t="s">
        <v>245</v>
      </c>
      <c r="B38" s="85" t="s">
        <v>223</v>
      </c>
      <c r="C38" s="85" t="s">
        <v>228</v>
      </c>
      <c r="D38" s="85" t="s">
        <v>229</v>
      </c>
      <c r="E38" s="85">
        <v>2023</v>
      </c>
      <c r="F38" s="86">
        <v>288</v>
      </c>
      <c r="G38" s="63">
        <v>280</v>
      </c>
      <c r="H38" s="63">
        <v>11</v>
      </c>
      <c r="I38" s="63">
        <v>248417.91974639893</v>
      </c>
      <c r="J38" s="63">
        <v>245007.48974227905</v>
      </c>
      <c r="K38" s="63">
        <v>3410.430004119873</v>
      </c>
      <c r="M38" s="84">
        <f t="shared" si="0"/>
        <v>2023</v>
      </c>
    </row>
    <row r="39" spans="1:13" x14ac:dyDescent="0.3">
      <c r="A39" s="85" t="s">
        <v>246</v>
      </c>
      <c r="B39" s="85" t="s">
        <v>223</v>
      </c>
      <c r="C39" s="85" t="s">
        <v>228</v>
      </c>
      <c r="D39" s="85" t="s">
        <v>229</v>
      </c>
      <c r="E39" s="85">
        <v>2023</v>
      </c>
      <c r="F39" s="86">
        <v>303</v>
      </c>
      <c r="G39" s="63">
        <v>295</v>
      </c>
      <c r="H39" s="63">
        <v>10</v>
      </c>
      <c r="I39" s="63">
        <v>241894.96998810768</v>
      </c>
      <c r="J39" s="63">
        <v>238537.29997467995</v>
      </c>
      <c r="K39" s="63">
        <v>3357.6700134277344</v>
      </c>
      <c r="M39" s="84">
        <f t="shared" si="0"/>
        <v>2023</v>
      </c>
    </row>
    <row r="40" spans="1:13" x14ac:dyDescent="0.3">
      <c r="A40" s="85" t="s">
        <v>247</v>
      </c>
      <c r="B40" s="85" t="s">
        <v>223</v>
      </c>
      <c r="C40" s="85" t="s">
        <v>228</v>
      </c>
      <c r="D40" s="85" t="s">
        <v>229</v>
      </c>
      <c r="E40" s="85">
        <v>2023</v>
      </c>
      <c r="F40" s="86">
        <v>296</v>
      </c>
      <c r="G40" s="63">
        <v>291</v>
      </c>
      <c r="H40" s="63">
        <v>7</v>
      </c>
      <c r="I40" s="63">
        <v>265790.37002903223</v>
      </c>
      <c r="J40" s="63">
        <v>257099.95004612207</v>
      </c>
      <c r="K40" s="63">
        <v>8690.4199829101563</v>
      </c>
      <c r="M40" s="84">
        <f t="shared" si="0"/>
        <v>2023</v>
      </c>
    </row>
    <row r="41" spans="1:13" x14ac:dyDescent="0.3">
      <c r="A41" s="85" t="s">
        <v>248</v>
      </c>
      <c r="B41" s="85" t="s">
        <v>223</v>
      </c>
      <c r="C41" s="85" t="s">
        <v>228</v>
      </c>
      <c r="D41" s="85" t="s">
        <v>229</v>
      </c>
      <c r="E41" s="85">
        <v>2023</v>
      </c>
      <c r="F41" s="86">
        <v>284</v>
      </c>
      <c r="G41" s="63">
        <v>275</v>
      </c>
      <c r="H41" s="63">
        <v>12</v>
      </c>
      <c r="I41" s="63">
        <v>231084.21002244949</v>
      </c>
      <c r="J41" s="63">
        <v>224847.05004167557</v>
      </c>
      <c r="K41" s="63">
        <v>6237.1599807739258</v>
      </c>
      <c r="M41" s="84">
        <f t="shared" si="0"/>
        <v>2023</v>
      </c>
    </row>
    <row r="42" spans="1:13" x14ac:dyDescent="0.3">
      <c r="A42" s="85" t="s">
        <v>249</v>
      </c>
      <c r="B42" s="85" t="s">
        <v>223</v>
      </c>
      <c r="C42" s="85" t="s">
        <v>228</v>
      </c>
      <c r="D42" s="85" t="s">
        <v>229</v>
      </c>
      <c r="E42" s="85">
        <v>2023</v>
      </c>
      <c r="F42" s="86">
        <v>278</v>
      </c>
      <c r="G42" s="63">
        <v>275</v>
      </c>
      <c r="H42" s="63">
        <v>5</v>
      </c>
      <c r="I42" s="63">
        <v>226928.79996646941</v>
      </c>
      <c r="J42" s="63">
        <v>224324.79996646941</v>
      </c>
      <c r="K42" s="63">
        <v>2604</v>
      </c>
      <c r="M42" s="84">
        <f t="shared" si="0"/>
        <v>2023</v>
      </c>
    </row>
    <row r="43" spans="1:13" x14ac:dyDescent="0.3">
      <c r="A43" s="85" t="s">
        <v>250</v>
      </c>
      <c r="B43" s="85" t="s">
        <v>223</v>
      </c>
      <c r="C43" s="85" t="s">
        <v>228</v>
      </c>
      <c r="D43" s="85" t="s">
        <v>229</v>
      </c>
      <c r="E43" s="85">
        <v>2023</v>
      </c>
      <c r="F43" s="86">
        <v>272</v>
      </c>
      <c r="G43" s="63">
        <v>265</v>
      </c>
      <c r="H43" s="63">
        <v>8</v>
      </c>
      <c r="I43" s="63">
        <v>219172.75002384186</v>
      </c>
      <c r="J43" s="63">
        <v>214432.02004337311</v>
      </c>
      <c r="K43" s="63">
        <v>4740.72998046875</v>
      </c>
      <c r="M43" s="84">
        <f t="shared" si="0"/>
        <v>2023</v>
      </c>
    </row>
    <row r="44" spans="1:13" x14ac:dyDescent="0.3">
      <c r="A44" s="85" t="s">
        <v>251</v>
      </c>
      <c r="B44" s="85" t="s">
        <v>223</v>
      </c>
      <c r="C44" s="85" t="s">
        <v>228</v>
      </c>
      <c r="D44" s="85" t="s">
        <v>229</v>
      </c>
      <c r="E44" s="85">
        <v>2023</v>
      </c>
      <c r="F44" s="86">
        <v>291</v>
      </c>
      <c r="G44" s="63">
        <v>285</v>
      </c>
      <c r="H44" s="63">
        <v>13</v>
      </c>
      <c r="I44" s="63">
        <v>243029.71013855934</v>
      </c>
      <c r="J44" s="63">
        <v>238593.76014924049</v>
      </c>
      <c r="K44" s="63">
        <v>4435.9499893188477</v>
      </c>
      <c r="M44" s="84">
        <f t="shared" si="0"/>
        <v>2023</v>
      </c>
    </row>
    <row r="45" spans="1:13" x14ac:dyDescent="0.3">
      <c r="A45" s="85" t="s">
        <v>252</v>
      </c>
      <c r="B45" s="85" t="s">
        <v>223</v>
      </c>
      <c r="C45" s="85" t="s">
        <v>228</v>
      </c>
      <c r="D45" s="85" t="s">
        <v>229</v>
      </c>
      <c r="E45" s="85">
        <v>2023</v>
      </c>
      <c r="F45" s="86">
        <v>290</v>
      </c>
      <c r="G45" s="63">
        <v>285</v>
      </c>
      <c r="H45" s="63">
        <v>10</v>
      </c>
      <c r="I45" s="63">
        <v>231696.56996047497</v>
      </c>
      <c r="J45" s="63">
        <v>225411.92999064922</v>
      </c>
      <c r="K45" s="63">
        <v>6284.6399698257446</v>
      </c>
      <c r="M45" s="84">
        <f t="shared" si="0"/>
        <v>2023</v>
      </c>
    </row>
    <row r="46" spans="1:13" x14ac:dyDescent="0.3">
      <c r="A46" s="85" t="s">
        <v>253</v>
      </c>
      <c r="B46" s="85" t="s">
        <v>223</v>
      </c>
      <c r="C46" s="85" t="s">
        <v>228</v>
      </c>
      <c r="D46" s="85" t="s">
        <v>229</v>
      </c>
      <c r="E46" s="85">
        <v>2023</v>
      </c>
      <c r="F46" s="86">
        <v>273</v>
      </c>
      <c r="G46" s="63">
        <v>263</v>
      </c>
      <c r="H46" s="63">
        <v>10</v>
      </c>
      <c r="I46" s="63">
        <v>204604.20994889736</v>
      </c>
      <c r="J46" s="63">
        <v>193452.89994370937</v>
      </c>
      <c r="K46" s="63">
        <v>11151.310005187988</v>
      </c>
      <c r="M46" s="84">
        <f t="shared" si="0"/>
        <v>2023</v>
      </c>
    </row>
    <row r="47" spans="1:13" x14ac:dyDescent="0.3">
      <c r="A47" s="85" t="s">
        <v>254</v>
      </c>
      <c r="B47" s="85" t="s">
        <v>223</v>
      </c>
      <c r="C47" s="85" t="s">
        <v>228</v>
      </c>
      <c r="D47" s="85" t="s">
        <v>229</v>
      </c>
      <c r="E47" s="85">
        <v>2023</v>
      </c>
      <c r="F47" s="86">
        <v>282</v>
      </c>
      <c r="G47" s="63">
        <v>274</v>
      </c>
      <c r="H47" s="63">
        <v>9</v>
      </c>
      <c r="I47" s="63">
        <v>236406.55989968777</v>
      </c>
      <c r="J47" s="63">
        <v>233355.55989968777</v>
      </c>
      <c r="K47" s="63">
        <v>3051</v>
      </c>
      <c r="M47" s="84">
        <f t="shared" si="0"/>
        <v>2023</v>
      </c>
    </row>
    <row r="48" spans="1:13" x14ac:dyDescent="0.3">
      <c r="A48" s="85" t="s">
        <v>255</v>
      </c>
      <c r="B48" s="85" t="s">
        <v>223</v>
      </c>
      <c r="C48" s="85" t="s">
        <v>228</v>
      </c>
      <c r="D48" s="85" t="s">
        <v>229</v>
      </c>
      <c r="E48" s="85">
        <v>2023</v>
      </c>
      <c r="F48" s="86">
        <v>294</v>
      </c>
      <c r="G48" s="63">
        <v>287</v>
      </c>
      <c r="H48" s="63">
        <v>9</v>
      </c>
      <c r="I48" s="63">
        <v>224247.94991207123</v>
      </c>
      <c r="J48" s="63">
        <v>220490.75990962982</v>
      </c>
      <c r="K48" s="63">
        <v>3757.1900024414063</v>
      </c>
      <c r="M48" s="84">
        <f t="shared" si="0"/>
        <v>2023</v>
      </c>
    </row>
    <row r="49" spans="1:13" x14ac:dyDescent="0.3">
      <c r="A49" s="85" t="s">
        <v>256</v>
      </c>
      <c r="B49" s="85" t="s">
        <v>223</v>
      </c>
      <c r="C49" s="85" t="s">
        <v>228</v>
      </c>
      <c r="D49" s="85" t="s">
        <v>229</v>
      </c>
      <c r="E49" s="85">
        <v>2023</v>
      </c>
      <c r="F49" s="86">
        <v>290</v>
      </c>
      <c r="G49" s="63">
        <v>281</v>
      </c>
      <c r="H49" s="63">
        <v>12</v>
      </c>
      <c r="I49" s="63">
        <v>223596.81006264687</v>
      </c>
      <c r="J49" s="63">
        <v>214277.35998177528</v>
      </c>
      <c r="K49" s="63">
        <v>9319.450080871582</v>
      </c>
      <c r="M49" s="84">
        <f t="shared" si="0"/>
        <v>2023</v>
      </c>
    </row>
    <row r="50" spans="1:13" x14ac:dyDescent="0.3">
      <c r="A50" s="85" t="s">
        <v>257</v>
      </c>
      <c r="B50" s="85" t="s">
        <v>223</v>
      </c>
      <c r="C50" s="85" t="s">
        <v>228</v>
      </c>
      <c r="D50" s="85" t="s">
        <v>229</v>
      </c>
      <c r="E50" s="85">
        <v>2023</v>
      </c>
      <c r="F50" s="86">
        <v>289</v>
      </c>
      <c r="G50" s="63">
        <v>276</v>
      </c>
      <c r="H50" s="63">
        <v>17</v>
      </c>
      <c r="I50" s="63">
        <v>222475.02009260654</v>
      </c>
      <c r="J50" s="63">
        <v>215136.20007860661</v>
      </c>
      <c r="K50" s="63">
        <v>7338.820013999939</v>
      </c>
      <c r="M50" s="84">
        <f t="shared" si="0"/>
        <v>2023</v>
      </c>
    </row>
    <row r="51" spans="1:13" x14ac:dyDescent="0.3">
      <c r="A51" s="85" t="s">
        <v>258</v>
      </c>
      <c r="B51" s="85" t="s">
        <v>223</v>
      </c>
      <c r="C51" s="85" t="s">
        <v>230</v>
      </c>
      <c r="D51" s="85" t="s">
        <v>231</v>
      </c>
      <c r="E51" s="85">
        <v>2023</v>
      </c>
      <c r="F51" s="86">
        <v>267</v>
      </c>
      <c r="G51" s="63">
        <v>251</v>
      </c>
      <c r="H51" s="63">
        <v>22</v>
      </c>
      <c r="I51" s="63">
        <v>231314.59999263287</v>
      </c>
      <c r="J51" s="63">
        <v>214736.7400072813</v>
      </c>
      <c r="K51" s="63">
        <v>16577.859985351563</v>
      </c>
      <c r="M51" s="84">
        <f t="shared" si="0"/>
        <v>2023</v>
      </c>
    </row>
    <row r="52" spans="1:13" x14ac:dyDescent="0.3">
      <c r="A52" s="85" t="s">
        <v>222</v>
      </c>
      <c r="B52" s="85" t="s">
        <v>223</v>
      </c>
      <c r="C52" s="85" t="s">
        <v>230</v>
      </c>
      <c r="D52" s="85" t="s">
        <v>231</v>
      </c>
      <c r="E52" s="85">
        <v>2023</v>
      </c>
      <c r="F52" s="86">
        <v>403046</v>
      </c>
      <c r="G52" s="63">
        <v>383370</v>
      </c>
      <c r="H52" s="63">
        <v>21350</v>
      </c>
      <c r="I52" s="63">
        <v>380881330.24820691</v>
      </c>
      <c r="J52" s="63">
        <v>353912459.05824304</v>
      </c>
      <c r="K52" s="63">
        <v>26968871.18996387</v>
      </c>
      <c r="M52" s="84">
        <f t="shared" si="0"/>
        <v>2023</v>
      </c>
    </row>
    <row r="53" spans="1:13" x14ac:dyDescent="0.3">
      <c r="A53" s="85" t="s">
        <v>224</v>
      </c>
      <c r="B53" s="85" t="s">
        <v>225</v>
      </c>
      <c r="C53" s="85" t="s">
        <v>230</v>
      </c>
      <c r="D53" s="85" t="s">
        <v>231</v>
      </c>
      <c r="E53" s="85">
        <v>2023</v>
      </c>
      <c r="F53" s="86">
        <v>336207</v>
      </c>
      <c r="G53" s="63">
        <v>322839</v>
      </c>
      <c r="H53" s="63">
        <v>14913</v>
      </c>
      <c r="I53" s="63">
        <v>297168171.45457482</v>
      </c>
      <c r="J53" s="63">
        <v>281140937.39166844</v>
      </c>
      <c r="K53" s="63">
        <v>16027234.062906355</v>
      </c>
      <c r="M53" s="84">
        <f t="shared" si="0"/>
        <v>2023</v>
      </c>
    </row>
    <row r="54" spans="1:13" x14ac:dyDescent="0.3">
      <c r="A54" s="85" t="s">
        <v>245</v>
      </c>
      <c r="B54" s="85" t="s">
        <v>223</v>
      </c>
      <c r="C54" s="85" t="s">
        <v>230</v>
      </c>
      <c r="D54" s="85" t="s">
        <v>231</v>
      </c>
      <c r="E54" s="85">
        <v>2023</v>
      </c>
      <c r="F54" s="86">
        <v>283</v>
      </c>
      <c r="G54" s="63">
        <v>268</v>
      </c>
      <c r="H54" s="63">
        <v>17</v>
      </c>
      <c r="I54" s="63">
        <v>239089.27995014191</v>
      </c>
      <c r="J54" s="63">
        <v>220749.81989002228</v>
      </c>
      <c r="K54" s="63">
        <v>18339.460060119629</v>
      </c>
      <c r="M54" s="84">
        <f t="shared" si="0"/>
        <v>2023</v>
      </c>
    </row>
    <row r="55" spans="1:13" x14ac:dyDescent="0.3">
      <c r="A55" s="85" t="s">
        <v>246</v>
      </c>
      <c r="B55" s="85" t="s">
        <v>223</v>
      </c>
      <c r="C55" s="85" t="s">
        <v>230</v>
      </c>
      <c r="D55" s="85" t="s">
        <v>231</v>
      </c>
      <c r="E55" s="85">
        <v>2023</v>
      </c>
      <c r="F55" s="86">
        <v>279</v>
      </c>
      <c r="G55" s="63">
        <v>267</v>
      </c>
      <c r="H55" s="63">
        <v>14</v>
      </c>
      <c r="I55" s="63">
        <v>237138.15995138884</v>
      </c>
      <c r="J55" s="63">
        <v>226810.80996674299</v>
      </c>
      <c r="K55" s="63">
        <v>10327.349984645844</v>
      </c>
      <c r="M55" s="84">
        <f t="shared" si="0"/>
        <v>2023</v>
      </c>
    </row>
    <row r="56" spans="1:13" x14ac:dyDescent="0.3">
      <c r="A56" s="85" t="s">
        <v>247</v>
      </c>
      <c r="B56" s="85" t="s">
        <v>223</v>
      </c>
      <c r="C56" s="85" t="s">
        <v>230</v>
      </c>
      <c r="D56" s="85" t="s">
        <v>231</v>
      </c>
      <c r="E56" s="85">
        <v>2023</v>
      </c>
      <c r="F56" s="86">
        <v>275</v>
      </c>
      <c r="G56" s="63">
        <v>257</v>
      </c>
      <c r="H56" s="63">
        <v>21</v>
      </c>
      <c r="I56" s="63">
        <v>249416.8298997879</v>
      </c>
      <c r="J56" s="63">
        <v>231862.77987384796</v>
      </c>
      <c r="K56" s="63">
        <v>17554.050025939941</v>
      </c>
      <c r="M56" s="84">
        <f t="shared" si="0"/>
        <v>2023</v>
      </c>
    </row>
    <row r="57" spans="1:13" x14ac:dyDescent="0.3">
      <c r="A57" s="85" t="s">
        <v>248</v>
      </c>
      <c r="B57" s="85" t="s">
        <v>223</v>
      </c>
      <c r="C57" s="85" t="s">
        <v>230</v>
      </c>
      <c r="D57" s="85" t="s">
        <v>231</v>
      </c>
      <c r="E57" s="85">
        <v>2023</v>
      </c>
      <c r="F57" s="86">
        <v>258</v>
      </c>
      <c r="G57" s="63">
        <v>245</v>
      </c>
      <c r="H57" s="63">
        <v>15</v>
      </c>
      <c r="I57" s="63">
        <v>196144.12996697426</v>
      </c>
      <c r="J57" s="63">
        <v>189740.9299929142</v>
      </c>
      <c r="K57" s="63">
        <v>6403.1999740600586</v>
      </c>
      <c r="M57" s="84">
        <f t="shared" si="0"/>
        <v>2023</v>
      </c>
    </row>
    <row r="58" spans="1:13" x14ac:dyDescent="0.3">
      <c r="A58" s="85" t="s">
        <v>249</v>
      </c>
      <c r="B58" s="85" t="s">
        <v>223</v>
      </c>
      <c r="C58" s="85" t="s">
        <v>230</v>
      </c>
      <c r="D58" s="85" t="s">
        <v>231</v>
      </c>
      <c r="E58" s="85">
        <v>2023</v>
      </c>
      <c r="F58" s="86">
        <v>265</v>
      </c>
      <c r="G58" s="63">
        <v>255</v>
      </c>
      <c r="H58" s="63">
        <v>13</v>
      </c>
      <c r="I58" s="63">
        <v>201664.13004040718</v>
      </c>
      <c r="J58" s="63">
        <v>196060.06006360054</v>
      </c>
      <c r="K58" s="63">
        <v>5604.0699768066406</v>
      </c>
      <c r="M58" s="84">
        <f t="shared" si="0"/>
        <v>2023</v>
      </c>
    </row>
    <row r="59" spans="1:13" x14ac:dyDescent="0.3">
      <c r="A59" s="85" t="s">
        <v>250</v>
      </c>
      <c r="B59" s="85" t="s">
        <v>223</v>
      </c>
      <c r="C59" s="85" t="s">
        <v>230</v>
      </c>
      <c r="D59" s="85" t="s">
        <v>231</v>
      </c>
      <c r="E59" s="85">
        <v>2023</v>
      </c>
      <c r="F59" s="86">
        <v>281</v>
      </c>
      <c r="G59" s="63">
        <v>268</v>
      </c>
      <c r="H59" s="63">
        <v>20</v>
      </c>
      <c r="I59" s="63">
        <v>235211.14999449253</v>
      </c>
      <c r="J59" s="63">
        <v>218916.0099645853</v>
      </c>
      <c r="K59" s="63">
        <v>16295.140029907227</v>
      </c>
      <c r="M59" s="84">
        <f t="shared" si="0"/>
        <v>2023</v>
      </c>
    </row>
    <row r="60" spans="1:13" x14ac:dyDescent="0.3">
      <c r="A60" s="85" t="s">
        <v>251</v>
      </c>
      <c r="B60" s="85" t="s">
        <v>223</v>
      </c>
      <c r="C60" s="85" t="s">
        <v>230</v>
      </c>
      <c r="D60" s="85" t="s">
        <v>231</v>
      </c>
      <c r="E60" s="85">
        <v>2023</v>
      </c>
      <c r="F60" s="86">
        <v>281</v>
      </c>
      <c r="G60" s="63">
        <v>270</v>
      </c>
      <c r="H60" s="63">
        <v>14</v>
      </c>
      <c r="I60" s="63">
        <v>224194.18017053604</v>
      </c>
      <c r="J60" s="63">
        <v>214717.57017660141</v>
      </c>
      <c r="K60" s="63">
        <v>9476.6099939346313</v>
      </c>
      <c r="M60" s="84">
        <f t="shared" si="0"/>
        <v>2023</v>
      </c>
    </row>
    <row r="61" spans="1:13" x14ac:dyDescent="0.3">
      <c r="A61" s="85" t="s">
        <v>252</v>
      </c>
      <c r="B61" s="85" t="s">
        <v>223</v>
      </c>
      <c r="C61" s="85" t="s">
        <v>230</v>
      </c>
      <c r="D61" s="85" t="s">
        <v>231</v>
      </c>
      <c r="E61" s="85">
        <v>2023</v>
      </c>
      <c r="F61" s="86">
        <v>270</v>
      </c>
      <c r="G61" s="63">
        <v>251</v>
      </c>
      <c r="H61" s="63">
        <v>26</v>
      </c>
      <c r="I61" s="63">
        <v>247103.42991447449</v>
      </c>
      <c r="J61" s="63">
        <v>226809.75988578796</v>
      </c>
      <c r="K61" s="63">
        <v>20293.670028686523</v>
      </c>
      <c r="M61" s="84">
        <f t="shared" si="0"/>
        <v>2023</v>
      </c>
    </row>
    <row r="62" spans="1:13" x14ac:dyDescent="0.3">
      <c r="A62" s="85" t="s">
        <v>253</v>
      </c>
      <c r="B62" s="85" t="s">
        <v>223</v>
      </c>
      <c r="C62" s="85" t="s">
        <v>230</v>
      </c>
      <c r="D62" s="85" t="s">
        <v>231</v>
      </c>
      <c r="E62" s="85">
        <v>2023</v>
      </c>
      <c r="F62" s="86">
        <v>277</v>
      </c>
      <c r="G62" s="63">
        <v>263</v>
      </c>
      <c r="H62" s="63">
        <v>19</v>
      </c>
      <c r="I62" s="63">
        <v>238379.09004974365</v>
      </c>
      <c r="J62" s="63">
        <v>222018.68007659912</v>
      </c>
      <c r="K62" s="63">
        <v>16360.409973144531</v>
      </c>
      <c r="M62" s="84">
        <f t="shared" si="0"/>
        <v>2023</v>
      </c>
    </row>
    <row r="63" spans="1:13" x14ac:dyDescent="0.3">
      <c r="A63" s="85" t="s">
        <v>254</v>
      </c>
      <c r="B63" s="85" t="s">
        <v>223</v>
      </c>
      <c r="C63" s="85" t="s">
        <v>230</v>
      </c>
      <c r="D63" s="85" t="s">
        <v>231</v>
      </c>
      <c r="E63" s="85">
        <v>2023</v>
      </c>
      <c r="F63" s="86">
        <v>277</v>
      </c>
      <c r="G63" s="63">
        <v>269</v>
      </c>
      <c r="H63" s="63">
        <v>12</v>
      </c>
      <c r="I63" s="63">
        <v>212709.48002290726</v>
      </c>
      <c r="J63" s="63">
        <v>203843.06003141403</v>
      </c>
      <c r="K63" s="63">
        <v>8866.4199914932251</v>
      </c>
      <c r="M63" s="84">
        <f t="shared" si="0"/>
        <v>2023</v>
      </c>
    </row>
    <row r="64" spans="1:13" x14ac:dyDescent="0.3">
      <c r="A64" s="85" t="s">
        <v>255</v>
      </c>
      <c r="B64" s="85" t="s">
        <v>223</v>
      </c>
      <c r="C64" s="85" t="s">
        <v>230</v>
      </c>
      <c r="D64" s="85" t="s">
        <v>231</v>
      </c>
      <c r="E64" s="85">
        <v>2023</v>
      </c>
      <c r="F64" s="86">
        <v>283</v>
      </c>
      <c r="G64" s="63">
        <v>274</v>
      </c>
      <c r="H64" s="63">
        <v>11</v>
      </c>
      <c r="I64" s="63">
        <v>233901.9200168848</v>
      </c>
      <c r="J64" s="63">
        <v>220121.59007608891</v>
      </c>
      <c r="K64" s="63">
        <v>13780.329940795898</v>
      </c>
      <c r="M64" s="84">
        <f t="shared" si="0"/>
        <v>2023</v>
      </c>
    </row>
    <row r="65" spans="1:13" x14ac:dyDescent="0.3">
      <c r="A65" s="85" t="s">
        <v>256</v>
      </c>
      <c r="B65" s="85" t="s">
        <v>223</v>
      </c>
      <c r="C65" s="85" t="s">
        <v>230</v>
      </c>
      <c r="D65" s="85" t="s">
        <v>231</v>
      </c>
      <c r="E65" s="85">
        <v>2023</v>
      </c>
      <c r="F65" s="86">
        <v>284</v>
      </c>
      <c r="G65" s="63">
        <v>270</v>
      </c>
      <c r="H65" s="63">
        <v>17</v>
      </c>
      <c r="I65" s="63">
        <v>212880.99991428852</v>
      </c>
      <c r="J65" s="63">
        <v>202005.44992744923</v>
      </c>
      <c r="K65" s="63">
        <v>10875.549986839294</v>
      </c>
      <c r="M65" s="84">
        <f t="shared" si="0"/>
        <v>2023</v>
      </c>
    </row>
    <row r="66" spans="1:13" x14ac:dyDescent="0.3">
      <c r="A66" s="85" t="s">
        <v>257</v>
      </c>
      <c r="B66" s="85" t="s">
        <v>223</v>
      </c>
      <c r="C66" s="85" t="s">
        <v>230</v>
      </c>
      <c r="D66" s="85" t="s">
        <v>231</v>
      </c>
      <c r="E66" s="85">
        <v>2023</v>
      </c>
      <c r="F66" s="86">
        <v>258</v>
      </c>
      <c r="G66" s="63">
        <v>244</v>
      </c>
      <c r="H66" s="63">
        <v>15</v>
      </c>
      <c r="I66" s="63">
        <v>216130.21000087261</v>
      </c>
      <c r="J66" s="63">
        <v>208719.89999568462</v>
      </c>
      <c r="K66" s="63">
        <v>7410.3100051879883</v>
      </c>
      <c r="M66" s="84">
        <f t="shared" si="0"/>
        <v>2023</v>
      </c>
    </row>
    <row r="67" spans="1:13" x14ac:dyDescent="0.3">
      <c r="A67" s="85" t="s">
        <v>258</v>
      </c>
      <c r="B67" s="85" t="s">
        <v>223</v>
      </c>
      <c r="C67" s="85" t="s">
        <v>232</v>
      </c>
      <c r="D67" s="85" t="s">
        <v>233</v>
      </c>
      <c r="E67" s="85">
        <v>2023</v>
      </c>
      <c r="F67" s="86">
        <v>199</v>
      </c>
      <c r="G67" s="63">
        <v>188</v>
      </c>
      <c r="H67" s="63">
        <v>12</v>
      </c>
      <c r="I67" s="63">
        <v>167489.33997344971</v>
      </c>
      <c r="J67" s="63">
        <v>155210.38999176025</v>
      </c>
      <c r="K67" s="63">
        <v>12278.949981689453</v>
      </c>
      <c r="M67" s="84">
        <f t="shared" ref="M67:M130" si="1">VALUE(E67)</f>
        <v>2023</v>
      </c>
    </row>
    <row r="68" spans="1:13" x14ac:dyDescent="0.3">
      <c r="A68" s="85" t="s">
        <v>222</v>
      </c>
      <c r="B68" s="85" t="s">
        <v>223</v>
      </c>
      <c r="C68" s="85" t="s">
        <v>232</v>
      </c>
      <c r="D68" s="85" t="s">
        <v>233</v>
      </c>
      <c r="E68" s="85">
        <v>2023</v>
      </c>
      <c r="F68" s="86">
        <v>412650</v>
      </c>
      <c r="G68" s="63">
        <v>378074</v>
      </c>
      <c r="H68" s="63">
        <v>36506</v>
      </c>
      <c r="I68" s="63">
        <v>403097160.71679616</v>
      </c>
      <c r="J68" s="63">
        <v>352616830.84032565</v>
      </c>
      <c r="K68" s="63">
        <v>50480329.876470536</v>
      </c>
      <c r="M68" s="84">
        <f t="shared" si="1"/>
        <v>2023</v>
      </c>
    </row>
    <row r="69" spans="1:13" x14ac:dyDescent="0.3">
      <c r="A69" s="85" t="s">
        <v>224</v>
      </c>
      <c r="B69" s="85" t="s">
        <v>225</v>
      </c>
      <c r="C69" s="85" t="s">
        <v>232</v>
      </c>
      <c r="D69" s="85" t="s">
        <v>233</v>
      </c>
      <c r="E69" s="85">
        <v>2023</v>
      </c>
      <c r="F69" s="86">
        <v>336702</v>
      </c>
      <c r="G69" s="63">
        <v>315695</v>
      </c>
      <c r="H69" s="63">
        <v>22566</v>
      </c>
      <c r="I69" s="63">
        <v>311773147.67477757</v>
      </c>
      <c r="J69" s="63">
        <v>284227455.0621984</v>
      </c>
      <c r="K69" s="63">
        <v>27545692.612579145</v>
      </c>
      <c r="M69" s="84">
        <f t="shared" si="1"/>
        <v>2023</v>
      </c>
    </row>
    <row r="70" spans="1:13" x14ac:dyDescent="0.3">
      <c r="A70" s="85" t="s">
        <v>245</v>
      </c>
      <c r="B70" s="85" t="s">
        <v>223</v>
      </c>
      <c r="C70" s="85" t="s">
        <v>232</v>
      </c>
      <c r="D70" s="85" t="s">
        <v>233</v>
      </c>
      <c r="E70" s="85">
        <v>2023</v>
      </c>
      <c r="F70" s="86">
        <v>223</v>
      </c>
      <c r="G70" s="63">
        <v>208</v>
      </c>
      <c r="H70" s="63">
        <v>16</v>
      </c>
      <c r="I70" s="63">
        <v>173957.6499080658</v>
      </c>
      <c r="J70" s="63">
        <v>154841.44995689392</v>
      </c>
      <c r="K70" s="63">
        <v>19116.199951171875</v>
      </c>
      <c r="M70" s="84">
        <f t="shared" si="1"/>
        <v>2023</v>
      </c>
    </row>
    <row r="71" spans="1:13" x14ac:dyDescent="0.3">
      <c r="A71" s="85" t="s">
        <v>246</v>
      </c>
      <c r="B71" s="85" t="s">
        <v>223</v>
      </c>
      <c r="C71" s="85" t="s">
        <v>232</v>
      </c>
      <c r="D71" s="85" t="s">
        <v>233</v>
      </c>
      <c r="E71" s="85">
        <v>2023</v>
      </c>
      <c r="F71" s="86">
        <v>223</v>
      </c>
      <c r="G71" s="63">
        <v>216</v>
      </c>
      <c r="H71" s="63">
        <v>9</v>
      </c>
      <c r="I71" s="63">
        <v>175369.12001609802</v>
      </c>
      <c r="J71" s="63">
        <v>168870.77001190186</v>
      </c>
      <c r="K71" s="63">
        <v>6498.350004196167</v>
      </c>
      <c r="M71" s="84">
        <f t="shared" si="1"/>
        <v>2023</v>
      </c>
    </row>
    <row r="72" spans="1:13" x14ac:dyDescent="0.3">
      <c r="A72" s="85" t="s">
        <v>247</v>
      </c>
      <c r="B72" s="85" t="s">
        <v>223</v>
      </c>
      <c r="C72" s="85" t="s">
        <v>232</v>
      </c>
      <c r="D72" s="85" t="s">
        <v>233</v>
      </c>
      <c r="E72" s="85">
        <v>2023</v>
      </c>
      <c r="F72" s="86">
        <v>221</v>
      </c>
      <c r="G72" s="63">
        <v>202</v>
      </c>
      <c r="H72" s="63">
        <v>20</v>
      </c>
      <c r="I72" s="63">
        <v>203582.39001744986</v>
      </c>
      <c r="J72" s="63">
        <v>186407.66003698111</v>
      </c>
      <c r="K72" s="63">
        <v>17174.72998046875</v>
      </c>
      <c r="M72" s="84">
        <f t="shared" si="1"/>
        <v>2023</v>
      </c>
    </row>
    <row r="73" spans="1:13" x14ac:dyDescent="0.3">
      <c r="A73" s="85" t="s">
        <v>248</v>
      </c>
      <c r="B73" s="85" t="s">
        <v>223</v>
      </c>
      <c r="C73" s="85" t="s">
        <v>232</v>
      </c>
      <c r="D73" s="85" t="s">
        <v>233</v>
      </c>
      <c r="E73" s="85">
        <v>2023</v>
      </c>
      <c r="F73" s="86">
        <v>213</v>
      </c>
      <c r="G73" s="63">
        <v>196</v>
      </c>
      <c r="H73" s="63">
        <v>17</v>
      </c>
      <c r="I73" s="63">
        <v>181042.27993083</v>
      </c>
      <c r="J73" s="63">
        <v>166437.2799384594</v>
      </c>
      <c r="K73" s="63">
        <v>14604.999992370605</v>
      </c>
      <c r="M73" s="84">
        <f t="shared" si="1"/>
        <v>2023</v>
      </c>
    </row>
    <row r="74" spans="1:13" x14ac:dyDescent="0.3">
      <c r="A74" s="85" t="s">
        <v>249</v>
      </c>
      <c r="B74" s="85" t="s">
        <v>223</v>
      </c>
      <c r="C74" s="85" t="s">
        <v>232</v>
      </c>
      <c r="D74" s="85" t="s">
        <v>233</v>
      </c>
      <c r="E74" s="85">
        <v>2023</v>
      </c>
      <c r="F74" s="86">
        <v>196</v>
      </c>
      <c r="G74" s="63">
        <v>184</v>
      </c>
      <c r="H74" s="63">
        <v>13</v>
      </c>
      <c r="I74" s="63">
        <v>177321.1799030304</v>
      </c>
      <c r="J74" s="63">
        <v>168100.929895401</v>
      </c>
      <c r="K74" s="63">
        <v>9220.2500076293945</v>
      </c>
      <c r="M74" s="84">
        <f t="shared" si="1"/>
        <v>2023</v>
      </c>
    </row>
    <row r="75" spans="1:13" x14ac:dyDescent="0.3">
      <c r="A75" s="85" t="s">
        <v>250</v>
      </c>
      <c r="B75" s="85" t="s">
        <v>223</v>
      </c>
      <c r="C75" s="85" t="s">
        <v>232</v>
      </c>
      <c r="D75" s="85" t="s">
        <v>233</v>
      </c>
      <c r="E75" s="85">
        <v>2023</v>
      </c>
      <c r="F75" s="86">
        <v>206</v>
      </c>
      <c r="G75" s="63">
        <v>190</v>
      </c>
      <c r="H75" s="63">
        <v>18</v>
      </c>
      <c r="I75" s="63">
        <v>159411.67008876801</v>
      </c>
      <c r="J75" s="63">
        <v>145889.07010936737</v>
      </c>
      <c r="K75" s="63">
        <v>13522.599979400635</v>
      </c>
      <c r="M75" s="84">
        <f t="shared" si="1"/>
        <v>2023</v>
      </c>
    </row>
    <row r="76" spans="1:13" x14ac:dyDescent="0.3">
      <c r="A76" s="85" t="s">
        <v>251</v>
      </c>
      <c r="B76" s="85" t="s">
        <v>223</v>
      </c>
      <c r="C76" s="85" t="s">
        <v>232</v>
      </c>
      <c r="D76" s="85" t="s">
        <v>233</v>
      </c>
      <c r="E76" s="85">
        <v>2023</v>
      </c>
      <c r="F76" s="86">
        <v>223</v>
      </c>
      <c r="G76" s="63">
        <v>203</v>
      </c>
      <c r="H76" s="63">
        <v>21</v>
      </c>
      <c r="I76" s="63">
        <v>200249.85014414787</v>
      </c>
      <c r="J76" s="63">
        <v>189945.15010237694</v>
      </c>
      <c r="K76" s="63">
        <v>10304.700041770935</v>
      </c>
      <c r="M76" s="84">
        <f t="shared" si="1"/>
        <v>2023</v>
      </c>
    </row>
    <row r="77" spans="1:13" x14ac:dyDescent="0.3">
      <c r="A77" s="85" t="s">
        <v>252</v>
      </c>
      <c r="B77" s="85" t="s">
        <v>223</v>
      </c>
      <c r="C77" s="85" t="s">
        <v>232</v>
      </c>
      <c r="D77" s="85" t="s">
        <v>233</v>
      </c>
      <c r="E77" s="85">
        <v>2023</v>
      </c>
      <c r="F77" s="86">
        <v>218</v>
      </c>
      <c r="G77" s="63">
        <v>203</v>
      </c>
      <c r="H77" s="63">
        <v>18</v>
      </c>
      <c r="I77" s="63">
        <v>199057.17002308369</v>
      </c>
      <c r="J77" s="63">
        <v>188171.34003651142</v>
      </c>
      <c r="K77" s="63">
        <v>10885.829986572266</v>
      </c>
      <c r="M77" s="84">
        <f t="shared" si="1"/>
        <v>2023</v>
      </c>
    </row>
    <row r="78" spans="1:13" x14ac:dyDescent="0.3">
      <c r="A78" s="85" t="s">
        <v>253</v>
      </c>
      <c r="B78" s="85" t="s">
        <v>223</v>
      </c>
      <c r="C78" s="85" t="s">
        <v>232</v>
      </c>
      <c r="D78" s="85" t="s">
        <v>233</v>
      </c>
      <c r="E78" s="85">
        <v>2023</v>
      </c>
      <c r="F78" s="86">
        <v>206</v>
      </c>
      <c r="G78" s="63">
        <v>190</v>
      </c>
      <c r="H78" s="63">
        <v>17</v>
      </c>
      <c r="I78" s="63">
        <v>167142.40984296799</v>
      </c>
      <c r="J78" s="63">
        <v>153499.22988843918</v>
      </c>
      <c r="K78" s="63">
        <v>13643.179954528809</v>
      </c>
      <c r="M78" s="84">
        <f t="shared" si="1"/>
        <v>2023</v>
      </c>
    </row>
    <row r="79" spans="1:13" x14ac:dyDescent="0.3">
      <c r="A79" s="85" t="s">
        <v>254</v>
      </c>
      <c r="B79" s="85" t="s">
        <v>223</v>
      </c>
      <c r="C79" s="85" t="s">
        <v>232</v>
      </c>
      <c r="D79" s="85" t="s">
        <v>233</v>
      </c>
      <c r="E79" s="85">
        <v>2023</v>
      </c>
      <c r="F79" s="86">
        <v>220</v>
      </c>
      <c r="G79" s="63">
        <v>204</v>
      </c>
      <c r="H79" s="63">
        <v>18</v>
      </c>
      <c r="I79" s="63">
        <v>206411.93993759155</v>
      </c>
      <c r="J79" s="63">
        <v>190324.41997909546</v>
      </c>
      <c r="K79" s="63">
        <v>16087.519958496094</v>
      </c>
      <c r="M79" s="84">
        <f t="shared" si="1"/>
        <v>2023</v>
      </c>
    </row>
    <row r="80" spans="1:13" x14ac:dyDescent="0.3">
      <c r="A80" s="85" t="s">
        <v>255</v>
      </c>
      <c r="B80" s="85" t="s">
        <v>223</v>
      </c>
      <c r="C80" s="85" t="s">
        <v>232</v>
      </c>
      <c r="D80" s="85" t="s">
        <v>233</v>
      </c>
      <c r="E80" s="85">
        <v>2023</v>
      </c>
      <c r="F80" s="86">
        <v>214</v>
      </c>
      <c r="G80" s="63">
        <v>204</v>
      </c>
      <c r="H80" s="63">
        <v>11</v>
      </c>
      <c r="I80" s="63">
        <v>225080.49989414215</v>
      </c>
      <c r="J80" s="63">
        <v>216013.45988559723</v>
      </c>
      <c r="K80" s="63">
        <v>9067.0400085449219</v>
      </c>
      <c r="M80" s="84">
        <f t="shared" si="1"/>
        <v>2023</v>
      </c>
    </row>
    <row r="81" spans="1:13" x14ac:dyDescent="0.3">
      <c r="A81" s="85" t="s">
        <v>256</v>
      </c>
      <c r="B81" s="85" t="s">
        <v>223</v>
      </c>
      <c r="C81" s="85" t="s">
        <v>232</v>
      </c>
      <c r="D81" s="85" t="s">
        <v>233</v>
      </c>
      <c r="E81" s="85">
        <v>2023</v>
      </c>
      <c r="F81" s="86">
        <v>227</v>
      </c>
      <c r="G81" s="63">
        <v>215</v>
      </c>
      <c r="H81" s="63">
        <v>14</v>
      </c>
      <c r="I81" s="63">
        <v>190460.39000999928</v>
      </c>
      <c r="J81" s="63">
        <v>172267.29002773762</v>
      </c>
      <c r="K81" s="63">
        <v>18193.099982261658</v>
      </c>
      <c r="M81" s="84">
        <f t="shared" si="1"/>
        <v>2023</v>
      </c>
    </row>
    <row r="82" spans="1:13" x14ac:dyDescent="0.3">
      <c r="A82" s="85" t="s">
        <v>257</v>
      </c>
      <c r="B82" s="85" t="s">
        <v>223</v>
      </c>
      <c r="C82" s="85" t="s">
        <v>232</v>
      </c>
      <c r="D82" s="85" t="s">
        <v>233</v>
      </c>
      <c r="E82" s="85">
        <v>2023</v>
      </c>
      <c r="F82" s="86">
        <v>222</v>
      </c>
      <c r="G82" s="63">
        <v>212</v>
      </c>
      <c r="H82" s="63">
        <v>11</v>
      </c>
      <c r="I82" s="63">
        <v>199035.85988426208</v>
      </c>
      <c r="J82" s="63">
        <v>194148.87988090515</v>
      </c>
      <c r="K82" s="63">
        <v>4886.9800033569336</v>
      </c>
      <c r="M82" s="84">
        <f t="shared" si="1"/>
        <v>2023</v>
      </c>
    </row>
    <row r="83" spans="1:13" x14ac:dyDescent="0.3">
      <c r="A83" s="85" t="s">
        <v>258</v>
      </c>
      <c r="B83" s="85" t="s">
        <v>223</v>
      </c>
      <c r="C83" s="85" t="s">
        <v>234</v>
      </c>
      <c r="D83" s="85" t="s">
        <v>235</v>
      </c>
      <c r="E83" s="85">
        <v>2023</v>
      </c>
      <c r="F83" s="86">
        <v>143</v>
      </c>
      <c r="G83" s="63">
        <v>135</v>
      </c>
      <c r="H83" s="63">
        <v>10</v>
      </c>
      <c r="I83" s="63">
        <v>123525.01006555557</v>
      </c>
      <c r="J83" s="63">
        <v>116337.9000658989</v>
      </c>
      <c r="K83" s="63">
        <v>7187.1099996566772</v>
      </c>
      <c r="M83" s="84">
        <f t="shared" si="1"/>
        <v>2023</v>
      </c>
    </row>
    <row r="84" spans="1:13" x14ac:dyDescent="0.3">
      <c r="A84" s="85" t="s">
        <v>222</v>
      </c>
      <c r="B84" s="85" t="s">
        <v>223</v>
      </c>
      <c r="C84" s="85" t="s">
        <v>234</v>
      </c>
      <c r="D84" s="85" t="s">
        <v>235</v>
      </c>
      <c r="E84" s="85">
        <v>2023</v>
      </c>
      <c r="F84" s="86">
        <v>403247</v>
      </c>
      <c r="G84" s="63">
        <v>358739</v>
      </c>
      <c r="H84" s="63">
        <v>46564</v>
      </c>
      <c r="I84" s="63">
        <v>389998037.15938061</v>
      </c>
      <c r="J84" s="63">
        <v>327578533.11069959</v>
      </c>
      <c r="K84" s="63">
        <v>62419504.048681028</v>
      </c>
      <c r="M84" s="84">
        <f t="shared" si="1"/>
        <v>2023</v>
      </c>
    </row>
    <row r="85" spans="1:13" x14ac:dyDescent="0.3">
      <c r="A85" s="85" t="s">
        <v>224</v>
      </c>
      <c r="B85" s="85" t="s">
        <v>225</v>
      </c>
      <c r="C85" s="85" t="s">
        <v>234</v>
      </c>
      <c r="D85" s="85" t="s">
        <v>235</v>
      </c>
      <c r="E85" s="85">
        <v>2023</v>
      </c>
      <c r="F85" s="86">
        <v>334725</v>
      </c>
      <c r="G85" s="63">
        <v>308909</v>
      </c>
      <c r="H85" s="63">
        <v>27300</v>
      </c>
      <c r="I85" s="63">
        <v>315668653.65625638</v>
      </c>
      <c r="J85" s="63">
        <v>282181149.80439961</v>
      </c>
      <c r="K85" s="63">
        <v>33487503.851856768</v>
      </c>
      <c r="M85" s="84">
        <f t="shared" si="1"/>
        <v>2023</v>
      </c>
    </row>
    <row r="86" spans="1:13" x14ac:dyDescent="0.3">
      <c r="A86" s="85" t="s">
        <v>245</v>
      </c>
      <c r="B86" s="85" t="s">
        <v>223</v>
      </c>
      <c r="C86" s="85" t="s">
        <v>234</v>
      </c>
      <c r="D86" s="85" t="s">
        <v>235</v>
      </c>
      <c r="E86" s="85">
        <v>2023</v>
      </c>
      <c r="F86" s="86">
        <v>144</v>
      </c>
      <c r="G86" s="63">
        <v>136</v>
      </c>
      <c r="H86" s="63">
        <v>9</v>
      </c>
      <c r="I86" s="63">
        <v>115714.19007205963</v>
      </c>
      <c r="J86" s="63">
        <v>109948.88008975983</v>
      </c>
      <c r="K86" s="63">
        <v>5765.3099822998047</v>
      </c>
      <c r="M86" s="84">
        <f t="shared" si="1"/>
        <v>2023</v>
      </c>
    </row>
    <row r="87" spans="1:13" x14ac:dyDescent="0.3">
      <c r="A87" s="85" t="s">
        <v>246</v>
      </c>
      <c r="B87" s="85" t="s">
        <v>223</v>
      </c>
      <c r="C87" s="85" t="s">
        <v>234</v>
      </c>
      <c r="D87" s="85" t="s">
        <v>235</v>
      </c>
      <c r="E87" s="85">
        <v>2023</v>
      </c>
      <c r="F87" s="86">
        <v>142</v>
      </c>
      <c r="G87" s="63">
        <v>133</v>
      </c>
      <c r="H87" s="63">
        <v>9</v>
      </c>
      <c r="I87" s="63">
        <v>106107.62007112056</v>
      </c>
      <c r="J87" s="63">
        <v>99333.710075087845</v>
      </c>
      <c r="K87" s="63">
        <v>6773.9099960327148</v>
      </c>
      <c r="M87" s="84">
        <f t="shared" si="1"/>
        <v>2023</v>
      </c>
    </row>
    <row r="88" spans="1:13" x14ac:dyDescent="0.3">
      <c r="A88" s="85" t="s">
        <v>247</v>
      </c>
      <c r="B88" s="85" t="s">
        <v>223</v>
      </c>
      <c r="C88" s="85" t="s">
        <v>234</v>
      </c>
      <c r="D88" s="85" t="s">
        <v>235</v>
      </c>
      <c r="E88" s="85">
        <v>2023</v>
      </c>
      <c r="F88" s="86">
        <v>155</v>
      </c>
      <c r="G88" s="63">
        <v>144</v>
      </c>
      <c r="H88" s="63">
        <v>12</v>
      </c>
      <c r="I88" s="63">
        <v>136369.04000759125</v>
      </c>
      <c r="J88" s="63">
        <v>127291.04001140594</v>
      </c>
      <c r="K88" s="63">
        <v>9077.9999961853027</v>
      </c>
      <c r="M88" s="84">
        <f t="shared" si="1"/>
        <v>2023</v>
      </c>
    </row>
    <row r="89" spans="1:13" x14ac:dyDescent="0.3">
      <c r="A89" s="85" t="s">
        <v>248</v>
      </c>
      <c r="B89" s="85" t="s">
        <v>223</v>
      </c>
      <c r="C89" s="85" t="s">
        <v>234</v>
      </c>
      <c r="D89" s="85" t="s">
        <v>235</v>
      </c>
      <c r="E89" s="85">
        <v>2023</v>
      </c>
      <c r="F89" s="86">
        <v>144</v>
      </c>
      <c r="G89" s="63">
        <v>138</v>
      </c>
      <c r="H89" s="63">
        <v>6</v>
      </c>
      <c r="I89" s="63">
        <v>128660.69996709377</v>
      </c>
      <c r="J89" s="63">
        <v>124771.11995000392</v>
      </c>
      <c r="K89" s="63">
        <v>3889.5800170898438</v>
      </c>
      <c r="M89" s="84">
        <f t="shared" si="1"/>
        <v>2023</v>
      </c>
    </row>
    <row r="90" spans="1:13" x14ac:dyDescent="0.3">
      <c r="A90" s="85" t="s">
        <v>249</v>
      </c>
      <c r="B90" s="85" t="s">
        <v>223</v>
      </c>
      <c r="C90" s="85" t="s">
        <v>234</v>
      </c>
      <c r="D90" s="85" t="s">
        <v>235</v>
      </c>
      <c r="E90" s="85">
        <v>2023</v>
      </c>
      <c r="F90" s="86">
        <v>128</v>
      </c>
      <c r="G90" s="63">
        <v>117</v>
      </c>
      <c r="H90" s="63">
        <v>11</v>
      </c>
      <c r="I90" s="63">
        <v>112224.720079422</v>
      </c>
      <c r="J90" s="63">
        <v>106920.88009643555</v>
      </c>
      <c r="K90" s="63">
        <v>5303.8399829864502</v>
      </c>
      <c r="M90" s="84">
        <f t="shared" si="1"/>
        <v>2023</v>
      </c>
    </row>
    <row r="91" spans="1:13" x14ac:dyDescent="0.3">
      <c r="A91" s="85" t="s">
        <v>250</v>
      </c>
      <c r="B91" s="85" t="s">
        <v>223</v>
      </c>
      <c r="C91" s="85" t="s">
        <v>234</v>
      </c>
      <c r="D91" s="85" t="s">
        <v>235</v>
      </c>
      <c r="E91" s="85">
        <v>2023</v>
      </c>
      <c r="F91" s="86">
        <v>119</v>
      </c>
      <c r="G91" s="63">
        <v>110</v>
      </c>
      <c r="H91" s="63">
        <v>9</v>
      </c>
      <c r="I91" s="63">
        <v>96013.160053730011</v>
      </c>
      <c r="J91" s="63">
        <v>87016.110050678253</v>
      </c>
      <c r="K91" s="63">
        <v>8997.0500030517578</v>
      </c>
      <c r="M91" s="84">
        <f t="shared" si="1"/>
        <v>2023</v>
      </c>
    </row>
    <row r="92" spans="1:13" x14ac:dyDescent="0.3">
      <c r="A92" s="85" t="s">
        <v>251</v>
      </c>
      <c r="B92" s="85" t="s">
        <v>223</v>
      </c>
      <c r="C92" s="85" t="s">
        <v>234</v>
      </c>
      <c r="D92" s="85" t="s">
        <v>235</v>
      </c>
      <c r="E92" s="85">
        <v>2023</v>
      </c>
      <c r="F92" s="86">
        <v>146</v>
      </c>
      <c r="G92" s="63">
        <v>138</v>
      </c>
      <c r="H92" s="63">
        <v>8</v>
      </c>
      <c r="I92" s="63">
        <v>120463.65993642807</v>
      </c>
      <c r="J92" s="63">
        <v>115126.48998403549</v>
      </c>
      <c r="K92" s="63">
        <v>5337.1699523925781</v>
      </c>
      <c r="M92" s="84">
        <f t="shared" si="1"/>
        <v>2023</v>
      </c>
    </row>
    <row r="93" spans="1:13" x14ac:dyDescent="0.3">
      <c r="A93" s="85" t="s">
        <v>252</v>
      </c>
      <c r="B93" s="85" t="s">
        <v>223</v>
      </c>
      <c r="C93" s="85" t="s">
        <v>234</v>
      </c>
      <c r="D93" s="85" t="s">
        <v>235</v>
      </c>
      <c r="E93" s="85">
        <v>2023</v>
      </c>
      <c r="F93" s="86">
        <v>140</v>
      </c>
      <c r="G93" s="63">
        <v>134</v>
      </c>
      <c r="H93" s="63">
        <v>6</v>
      </c>
      <c r="I93" s="63">
        <v>108041.33996391296</v>
      </c>
      <c r="J93" s="63">
        <v>104106.14996147156</v>
      </c>
      <c r="K93" s="63">
        <v>3935.1900024414063</v>
      </c>
      <c r="M93" s="84">
        <f t="shared" si="1"/>
        <v>2023</v>
      </c>
    </row>
    <row r="94" spans="1:13" x14ac:dyDescent="0.3">
      <c r="A94" s="85" t="s">
        <v>253</v>
      </c>
      <c r="B94" s="85" t="s">
        <v>223</v>
      </c>
      <c r="C94" s="85" t="s">
        <v>234</v>
      </c>
      <c r="D94" s="85" t="s">
        <v>235</v>
      </c>
      <c r="E94" s="85">
        <v>2023</v>
      </c>
      <c r="F94" s="86">
        <v>156</v>
      </c>
      <c r="G94" s="63">
        <v>146</v>
      </c>
      <c r="H94" s="63">
        <v>10</v>
      </c>
      <c r="I94" s="63">
        <v>149734.81988298893</v>
      </c>
      <c r="J94" s="63">
        <v>140544.19988787174</v>
      </c>
      <c r="K94" s="63">
        <v>9190.6199951171875</v>
      </c>
      <c r="M94" s="84">
        <f t="shared" si="1"/>
        <v>2023</v>
      </c>
    </row>
    <row r="95" spans="1:13" x14ac:dyDescent="0.3">
      <c r="A95" s="85" t="s">
        <v>254</v>
      </c>
      <c r="B95" s="85" t="s">
        <v>223</v>
      </c>
      <c r="C95" s="85" t="s">
        <v>234</v>
      </c>
      <c r="D95" s="85" t="s">
        <v>235</v>
      </c>
      <c r="E95" s="85">
        <v>2023</v>
      </c>
      <c r="F95" s="86">
        <v>162</v>
      </c>
      <c r="G95" s="63">
        <v>153</v>
      </c>
      <c r="H95" s="63">
        <v>12</v>
      </c>
      <c r="I95" s="63">
        <v>149271.13002038002</v>
      </c>
      <c r="J95" s="63">
        <v>138408.29005455971</v>
      </c>
      <c r="K95" s="63">
        <v>10862.839965820313</v>
      </c>
      <c r="M95" s="84">
        <f t="shared" si="1"/>
        <v>2023</v>
      </c>
    </row>
    <row r="96" spans="1:13" x14ac:dyDescent="0.3">
      <c r="A96" s="85" t="s">
        <v>255</v>
      </c>
      <c r="B96" s="85" t="s">
        <v>223</v>
      </c>
      <c r="C96" s="85" t="s">
        <v>234</v>
      </c>
      <c r="D96" s="85" t="s">
        <v>235</v>
      </c>
      <c r="E96" s="85">
        <v>2023</v>
      </c>
      <c r="F96" s="86">
        <v>120</v>
      </c>
      <c r="G96" s="63">
        <v>113</v>
      </c>
      <c r="H96" s="63">
        <v>7</v>
      </c>
      <c r="I96" s="63">
        <v>119527.43995285034</v>
      </c>
      <c r="J96" s="63">
        <v>115737.86995697021</v>
      </c>
      <c r="K96" s="63">
        <v>3789.569995880127</v>
      </c>
      <c r="M96" s="84">
        <f t="shared" si="1"/>
        <v>2023</v>
      </c>
    </row>
    <row r="97" spans="1:13" x14ac:dyDescent="0.3">
      <c r="A97" s="85" t="s">
        <v>256</v>
      </c>
      <c r="B97" s="85" t="s">
        <v>223</v>
      </c>
      <c r="C97" s="85" t="s">
        <v>234</v>
      </c>
      <c r="D97" s="85" t="s">
        <v>235</v>
      </c>
      <c r="E97" s="85">
        <v>2023</v>
      </c>
      <c r="F97" s="86">
        <v>161</v>
      </c>
      <c r="G97" s="63">
        <v>158</v>
      </c>
      <c r="H97" s="63">
        <v>4</v>
      </c>
      <c r="I97" s="63">
        <v>162741.81994569302</v>
      </c>
      <c r="J97" s="63">
        <v>158741.81994569302</v>
      </c>
      <c r="K97" s="63">
        <v>4000</v>
      </c>
      <c r="M97" s="84">
        <f t="shared" si="1"/>
        <v>2023</v>
      </c>
    </row>
    <row r="98" spans="1:13" x14ac:dyDescent="0.3">
      <c r="A98" s="85" t="s">
        <v>257</v>
      </c>
      <c r="B98" s="85" t="s">
        <v>223</v>
      </c>
      <c r="C98" s="85" t="s">
        <v>234</v>
      </c>
      <c r="D98" s="85" t="s">
        <v>235</v>
      </c>
      <c r="E98" s="85">
        <v>2023</v>
      </c>
      <c r="F98" s="86">
        <v>142</v>
      </c>
      <c r="G98" s="63">
        <v>132</v>
      </c>
      <c r="H98" s="63">
        <v>10</v>
      </c>
      <c r="I98" s="63">
        <v>113711.83996891975</v>
      </c>
      <c r="J98" s="63">
        <v>103771.28999638557</v>
      </c>
      <c r="K98" s="63">
        <v>9940.5499725341797</v>
      </c>
      <c r="M98" s="84">
        <f t="shared" si="1"/>
        <v>2023</v>
      </c>
    </row>
    <row r="99" spans="1:13" x14ac:dyDescent="0.3">
      <c r="A99" s="85" t="s">
        <v>258</v>
      </c>
      <c r="B99" s="85" t="s">
        <v>223</v>
      </c>
      <c r="C99" s="85" t="s">
        <v>236</v>
      </c>
      <c r="D99" s="85" t="s">
        <v>237</v>
      </c>
      <c r="E99" s="85">
        <v>2023</v>
      </c>
      <c r="F99" s="86">
        <v>95</v>
      </c>
      <c r="G99" s="63">
        <v>86</v>
      </c>
      <c r="H99" s="63">
        <v>9</v>
      </c>
      <c r="I99" s="63">
        <v>77369.850009918213</v>
      </c>
      <c r="J99" s="63">
        <v>71055.400012969971</v>
      </c>
      <c r="K99" s="63">
        <v>6314.4499969482422</v>
      </c>
      <c r="M99" s="84">
        <f t="shared" si="1"/>
        <v>2023</v>
      </c>
    </row>
    <row r="100" spans="1:13" x14ac:dyDescent="0.3">
      <c r="A100" s="85" t="s">
        <v>222</v>
      </c>
      <c r="B100" s="85" t="s">
        <v>223</v>
      </c>
      <c r="C100" s="85" t="s">
        <v>236</v>
      </c>
      <c r="D100" s="85" t="s">
        <v>237</v>
      </c>
      <c r="E100" s="85">
        <v>2023</v>
      </c>
      <c r="F100" s="86">
        <v>369656</v>
      </c>
      <c r="G100" s="63">
        <v>319026</v>
      </c>
      <c r="H100" s="63">
        <v>52662</v>
      </c>
      <c r="I100" s="63">
        <v>352642584.54415089</v>
      </c>
      <c r="J100" s="63">
        <v>283768807.93015188</v>
      </c>
      <c r="K100" s="63">
        <v>68873776.613999009</v>
      </c>
      <c r="M100" s="84">
        <f t="shared" si="1"/>
        <v>2023</v>
      </c>
    </row>
    <row r="101" spans="1:13" x14ac:dyDescent="0.3">
      <c r="A101" s="85" t="s">
        <v>224</v>
      </c>
      <c r="B101" s="85" t="s">
        <v>225</v>
      </c>
      <c r="C101" s="85" t="s">
        <v>236</v>
      </c>
      <c r="D101" s="85" t="s">
        <v>237</v>
      </c>
      <c r="E101" s="85">
        <v>2023</v>
      </c>
      <c r="F101" s="86">
        <v>300677</v>
      </c>
      <c r="G101" s="63">
        <v>272489</v>
      </c>
      <c r="H101" s="63">
        <v>29588</v>
      </c>
      <c r="I101" s="63">
        <v>280012903.24846613</v>
      </c>
      <c r="J101" s="63">
        <v>243579445.19022715</v>
      </c>
      <c r="K101" s="63">
        <v>36433458.058238983</v>
      </c>
      <c r="M101" s="84">
        <f t="shared" si="1"/>
        <v>2023</v>
      </c>
    </row>
    <row r="102" spans="1:13" x14ac:dyDescent="0.3">
      <c r="A102" s="85" t="s">
        <v>245</v>
      </c>
      <c r="B102" s="85" t="s">
        <v>223</v>
      </c>
      <c r="C102" s="85" t="s">
        <v>236</v>
      </c>
      <c r="D102" s="85" t="s">
        <v>237</v>
      </c>
      <c r="E102" s="85">
        <v>2023</v>
      </c>
      <c r="F102" s="86">
        <v>102</v>
      </c>
      <c r="G102" s="63">
        <v>96</v>
      </c>
      <c r="H102" s="63">
        <v>6</v>
      </c>
      <c r="I102" s="63">
        <v>87779.659970521927</v>
      </c>
      <c r="J102" s="63">
        <v>82438.459973573685</v>
      </c>
      <c r="K102" s="63">
        <v>5341.1999969482422</v>
      </c>
      <c r="M102" s="84">
        <f t="shared" si="1"/>
        <v>2023</v>
      </c>
    </row>
    <row r="103" spans="1:13" x14ac:dyDescent="0.3">
      <c r="A103" s="85" t="s">
        <v>246</v>
      </c>
      <c r="B103" s="85" t="s">
        <v>223</v>
      </c>
      <c r="C103" s="85" t="s">
        <v>236</v>
      </c>
      <c r="D103" s="85" t="s">
        <v>237</v>
      </c>
      <c r="E103" s="85">
        <v>2023</v>
      </c>
      <c r="F103" s="86">
        <v>81</v>
      </c>
      <c r="G103" s="63">
        <v>75</v>
      </c>
      <c r="H103" s="63">
        <v>7</v>
      </c>
      <c r="I103" s="63">
        <v>75177.050016641617</v>
      </c>
      <c r="J103" s="63">
        <v>69281.529997110367</v>
      </c>
      <c r="K103" s="63">
        <v>5895.52001953125</v>
      </c>
      <c r="M103" s="84">
        <f t="shared" si="1"/>
        <v>2023</v>
      </c>
    </row>
    <row r="104" spans="1:13" x14ac:dyDescent="0.3">
      <c r="A104" s="85" t="s">
        <v>247</v>
      </c>
      <c r="B104" s="85" t="s">
        <v>223</v>
      </c>
      <c r="C104" s="85" t="s">
        <v>236</v>
      </c>
      <c r="D104" s="85" t="s">
        <v>237</v>
      </c>
      <c r="E104" s="85">
        <v>2023</v>
      </c>
      <c r="F104" s="86">
        <v>99</v>
      </c>
      <c r="G104" s="63">
        <v>94</v>
      </c>
      <c r="H104" s="63">
        <v>5</v>
      </c>
      <c r="I104" s="63">
        <v>91841.020059585571</v>
      </c>
      <c r="J104" s="63">
        <v>83240.020059585571</v>
      </c>
      <c r="K104" s="63">
        <v>8601</v>
      </c>
      <c r="M104" s="84">
        <f t="shared" si="1"/>
        <v>2023</v>
      </c>
    </row>
    <row r="105" spans="1:13" x14ac:dyDescent="0.3">
      <c r="A105" s="85" t="s">
        <v>248</v>
      </c>
      <c r="B105" s="85" t="s">
        <v>223</v>
      </c>
      <c r="C105" s="85" t="s">
        <v>236</v>
      </c>
      <c r="D105" s="85" t="s">
        <v>237</v>
      </c>
      <c r="E105" s="85">
        <v>2023</v>
      </c>
      <c r="F105" s="86">
        <v>97</v>
      </c>
      <c r="G105" s="63">
        <v>89</v>
      </c>
      <c r="H105" s="63">
        <v>8</v>
      </c>
      <c r="I105" s="63">
        <v>98679.199909746647</v>
      </c>
      <c r="J105" s="63">
        <v>90661.059876024723</v>
      </c>
      <c r="K105" s="63">
        <v>8018.1400337219238</v>
      </c>
      <c r="M105" s="84">
        <f t="shared" si="1"/>
        <v>2023</v>
      </c>
    </row>
    <row r="106" spans="1:13" x14ac:dyDescent="0.3">
      <c r="A106" s="85" t="s">
        <v>249</v>
      </c>
      <c r="B106" s="85" t="s">
        <v>223</v>
      </c>
      <c r="C106" s="85" t="s">
        <v>236</v>
      </c>
      <c r="D106" s="85" t="s">
        <v>237</v>
      </c>
      <c r="E106" s="85">
        <v>2023</v>
      </c>
      <c r="F106" s="86">
        <v>94</v>
      </c>
      <c r="G106" s="63">
        <v>88</v>
      </c>
      <c r="H106" s="63">
        <v>6</v>
      </c>
      <c r="I106" s="63">
        <v>69890.399993896484</v>
      </c>
      <c r="J106" s="63">
        <v>64897.399993896484</v>
      </c>
      <c r="K106" s="63">
        <v>4993</v>
      </c>
      <c r="M106" s="84">
        <f t="shared" si="1"/>
        <v>2023</v>
      </c>
    </row>
    <row r="107" spans="1:13" x14ac:dyDescent="0.3">
      <c r="A107" s="85" t="s">
        <v>250</v>
      </c>
      <c r="B107" s="85" t="s">
        <v>223</v>
      </c>
      <c r="C107" s="85" t="s">
        <v>236</v>
      </c>
      <c r="D107" s="85" t="s">
        <v>237</v>
      </c>
      <c r="E107" s="85">
        <v>2023</v>
      </c>
      <c r="F107" s="86">
        <v>106</v>
      </c>
      <c r="G107" s="63">
        <v>99</v>
      </c>
      <c r="H107" s="63">
        <v>8</v>
      </c>
      <c r="I107" s="63">
        <v>85727.230069994926</v>
      </c>
      <c r="J107" s="63">
        <v>82015.920072436333</v>
      </c>
      <c r="K107" s="63">
        <v>3711.3099975585938</v>
      </c>
      <c r="M107" s="84">
        <f t="shared" si="1"/>
        <v>2023</v>
      </c>
    </row>
    <row r="108" spans="1:13" x14ac:dyDescent="0.3">
      <c r="A108" s="85" t="s">
        <v>251</v>
      </c>
      <c r="B108" s="85" t="s">
        <v>223</v>
      </c>
      <c r="C108" s="85" t="s">
        <v>236</v>
      </c>
      <c r="D108" s="85" t="s">
        <v>237</v>
      </c>
      <c r="E108" s="85">
        <v>2023</v>
      </c>
      <c r="F108" s="86">
        <v>82</v>
      </c>
      <c r="G108" s="63">
        <v>77</v>
      </c>
      <c r="H108" s="63">
        <v>5</v>
      </c>
      <c r="I108" s="63">
        <v>75006.410005927086</v>
      </c>
      <c r="J108" s="63">
        <v>69488.410005927086</v>
      </c>
      <c r="K108" s="63">
        <v>5518</v>
      </c>
      <c r="M108" s="84">
        <f t="shared" si="1"/>
        <v>2023</v>
      </c>
    </row>
    <row r="109" spans="1:13" x14ac:dyDescent="0.3">
      <c r="A109" s="85" t="s">
        <v>252</v>
      </c>
      <c r="B109" s="85" t="s">
        <v>223</v>
      </c>
      <c r="C109" s="85" t="s">
        <v>236</v>
      </c>
      <c r="D109" s="85" t="s">
        <v>237</v>
      </c>
      <c r="E109" s="85">
        <v>2023</v>
      </c>
      <c r="F109" s="86">
        <v>85</v>
      </c>
      <c r="G109" s="63">
        <v>83</v>
      </c>
      <c r="H109" s="63">
        <v>2</v>
      </c>
      <c r="I109" s="63">
        <v>86590.239959716797</v>
      </c>
      <c r="J109" s="63">
        <v>85340.239959716797</v>
      </c>
      <c r="K109" s="63">
        <v>1250</v>
      </c>
      <c r="M109" s="84">
        <f t="shared" si="1"/>
        <v>2023</v>
      </c>
    </row>
    <row r="110" spans="1:13" x14ac:dyDescent="0.3">
      <c r="A110" s="85" t="s">
        <v>253</v>
      </c>
      <c r="B110" s="85" t="s">
        <v>223</v>
      </c>
      <c r="C110" s="85" t="s">
        <v>236</v>
      </c>
      <c r="D110" s="85" t="s">
        <v>237</v>
      </c>
      <c r="E110" s="85">
        <v>2023</v>
      </c>
      <c r="F110" s="86">
        <v>108</v>
      </c>
      <c r="G110" s="63">
        <v>104</v>
      </c>
      <c r="H110" s="63">
        <v>4</v>
      </c>
      <c r="I110" s="63">
        <v>94009.409989833832</v>
      </c>
      <c r="J110" s="63">
        <v>90422.110002040863</v>
      </c>
      <c r="K110" s="63">
        <v>3587.2999877929688</v>
      </c>
      <c r="M110" s="84">
        <f t="shared" si="1"/>
        <v>2023</v>
      </c>
    </row>
    <row r="111" spans="1:13" x14ac:dyDescent="0.3">
      <c r="A111" s="85" t="s">
        <v>254</v>
      </c>
      <c r="B111" s="85" t="s">
        <v>223</v>
      </c>
      <c r="C111" s="85" t="s">
        <v>236</v>
      </c>
      <c r="D111" s="85" t="s">
        <v>237</v>
      </c>
      <c r="E111" s="85">
        <v>2023</v>
      </c>
      <c r="F111" s="86">
        <v>119</v>
      </c>
      <c r="G111" s="63">
        <v>114</v>
      </c>
      <c r="H111" s="63">
        <v>5</v>
      </c>
      <c r="I111" s="63">
        <v>105661.90000963211</v>
      </c>
      <c r="J111" s="63">
        <v>98761.900009632111</v>
      </c>
      <c r="K111" s="63">
        <v>6900</v>
      </c>
      <c r="M111" s="84">
        <f t="shared" si="1"/>
        <v>2023</v>
      </c>
    </row>
    <row r="112" spans="1:13" x14ac:dyDescent="0.3">
      <c r="A112" s="85" t="s">
        <v>255</v>
      </c>
      <c r="B112" s="85" t="s">
        <v>223</v>
      </c>
      <c r="C112" s="85" t="s">
        <v>236</v>
      </c>
      <c r="D112" s="85" t="s">
        <v>237</v>
      </c>
      <c r="E112" s="85">
        <v>2023</v>
      </c>
      <c r="F112" s="86">
        <v>95</v>
      </c>
      <c r="G112" s="63">
        <v>91</v>
      </c>
      <c r="H112" s="63">
        <v>4</v>
      </c>
      <c r="I112" s="63">
        <v>89370.1498670578</v>
      </c>
      <c r="J112" s="63">
        <v>84817.779871940613</v>
      </c>
      <c r="K112" s="63">
        <v>4552.3699951171875</v>
      </c>
      <c r="M112" s="84">
        <f t="shared" si="1"/>
        <v>2023</v>
      </c>
    </row>
    <row r="113" spans="1:13" x14ac:dyDescent="0.3">
      <c r="A113" s="85" t="s">
        <v>256</v>
      </c>
      <c r="B113" s="85" t="s">
        <v>223</v>
      </c>
      <c r="C113" s="85" t="s">
        <v>236</v>
      </c>
      <c r="D113" s="85" t="s">
        <v>237</v>
      </c>
      <c r="E113" s="85">
        <v>2023</v>
      </c>
      <c r="F113" s="86">
        <v>97</v>
      </c>
      <c r="G113" s="63">
        <v>93</v>
      </c>
      <c r="H113" s="63">
        <v>4</v>
      </c>
      <c r="I113" s="63">
        <v>86581.669998168945</v>
      </c>
      <c r="J113" s="63">
        <v>82831.669998168945</v>
      </c>
      <c r="K113" s="63">
        <v>3750</v>
      </c>
      <c r="M113" s="84">
        <f t="shared" si="1"/>
        <v>2023</v>
      </c>
    </row>
    <row r="114" spans="1:13" x14ac:dyDescent="0.3">
      <c r="A114" s="85" t="s">
        <v>257</v>
      </c>
      <c r="B114" s="85" t="s">
        <v>223</v>
      </c>
      <c r="C114" s="85" t="s">
        <v>236</v>
      </c>
      <c r="D114" s="85" t="s">
        <v>237</v>
      </c>
      <c r="E114" s="85">
        <v>2023</v>
      </c>
      <c r="F114" s="86">
        <v>114</v>
      </c>
      <c r="G114" s="63">
        <v>109</v>
      </c>
      <c r="H114" s="63">
        <v>6</v>
      </c>
      <c r="I114" s="63">
        <v>99090.230076432228</v>
      </c>
      <c r="J114" s="63">
        <v>94806.670078873634</v>
      </c>
      <c r="K114" s="63">
        <v>4283.5599975585938</v>
      </c>
      <c r="M114" s="84">
        <f t="shared" si="1"/>
        <v>2023</v>
      </c>
    </row>
    <row r="115" spans="1:13" x14ac:dyDescent="0.3">
      <c r="A115" s="85" t="s">
        <v>258</v>
      </c>
      <c r="B115" s="85" t="s">
        <v>223</v>
      </c>
      <c r="C115" s="85" t="s">
        <v>238</v>
      </c>
      <c r="D115" s="85" t="s">
        <v>239</v>
      </c>
      <c r="E115" s="85">
        <v>2023</v>
      </c>
      <c r="F115" s="86">
        <v>50</v>
      </c>
      <c r="G115" s="63">
        <v>46</v>
      </c>
      <c r="H115" s="63">
        <v>4</v>
      </c>
      <c r="I115" s="63">
        <v>53109.949941635132</v>
      </c>
      <c r="J115" s="63">
        <v>48408.949941635132</v>
      </c>
      <c r="K115" s="63">
        <v>4701</v>
      </c>
      <c r="M115" s="84">
        <f t="shared" si="1"/>
        <v>2023</v>
      </c>
    </row>
    <row r="116" spans="1:13" x14ac:dyDescent="0.3">
      <c r="A116" s="85" t="s">
        <v>222</v>
      </c>
      <c r="B116" s="85" t="s">
        <v>223</v>
      </c>
      <c r="C116" s="85" t="s">
        <v>238</v>
      </c>
      <c r="D116" s="85" t="s">
        <v>239</v>
      </c>
      <c r="E116" s="85">
        <v>2023</v>
      </c>
      <c r="F116" s="86">
        <v>385713</v>
      </c>
      <c r="G116" s="63">
        <v>328844</v>
      </c>
      <c r="H116" s="63">
        <v>59239</v>
      </c>
      <c r="I116" s="63">
        <v>364624032.0288738</v>
      </c>
      <c r="J116" s="63">
        <v>288069804.25407326</v>
      </c>
      <c r="K116" s="63">
        <v>76554227.774800509</v>
      </c>
      <c r="M116" s="84">
        <f t="shared" si="1"/>
        <v>2023</v>
      </c>
    </row>
    <row r="117" spans="1:13" x14ac:dyDescent="0.3">
      <c r="A117" s="85" t="s">
        <v>224</v>
      </c>
      <c r="B117" s="85" t="s">
        <v>225</v>
      </c>
      <c r="C117" s="85" t="s">
        <v>238</v>
      </c>
      <c r="D117" s="85" t="s">
        <v>239</v>
      </c>
      <c r="E117" s="85">
        <v>2023</v>
      </c>
      <c r="F117" s="86">
        <v>311334</v>
      </c>
      <c r="G117" s="63">
        <v>282883</v>
      </c>
      <c r="H117" s="63">
        <v>29891</v>
      </c>
      <c r="I117" s="63">
        <v>286019195.19198775</v>
      </c>
      <c r="J117" s="63">
        <v>249259885.69799048</v>
      </c>
      <c r="K117" s="63">
        <v>36759309.493997276</v>
      </c>
      <c r="M117" s="84">
        <f t="shared" si="1"/>
        <v>2023</v>
      </c>
    </row>
    <row r="118" spans="1:13" x14ac:dyDescent="0.3">
      <c r="A118" s="85" t="s">
        <v>245</v>
      </c>
      <c r="B118" s="85" t="s">
        <v>223</v>
      </c>
      <c r="C118" s="85" t="s">
        <v>238</v>
      </c>
      <c r="D118" s="85" t="s">
        <v>239</v>
      </c>
      <c r="E118" s="85">
        <v>2023</v>
      </c>
      <c r="F118" s="86">
        <v>69</v>
      </c>
      <c r="G118" s="63">
        <v>64</v>
      </c>
      <c r="H118" s="63">
        <v>5</v>
      </c>
      <c r="I118" s="63">
        <v>57066.279905319214</v>
      </c>
      <c r="J118" s="63">
        <v>48327.58989906311</v>
      </c>
      <c r="K118" s="63">
        <v>8738.6900062561035</v>
      </c>
      <c r="M118" s="84">
        <f t="shared" si="1"/>
        <v>2023</v>
      </c>
    </row>
    <row r="119" spans="1:13" x14ac:dyDescent="0.3">
      <c r="A119" s="85" t="s">
        <v>246</v>
      </c>
      <c r="B119" s="85" t="s">
        <v>223</v>
      </c>
      <c r="C119" s="85" t="s">
        <v>238</v>
      </c>
      <c r="D119" s="85" t="s">
        <v>239</v>
      </c>
      <c r="E119" s="85">
        <v>2023</v>
      </c>
      <c r="F119" s="86">
        <v>49</v>
      </c>
      <c r="G119" s="63">
        <v>47</v>
      </c>
      <c r="H119" s="63">
        <v>3</v>
      </c>
      <c r="I119" s="63">
        <v>42314.77001953125</v>
      </c>
      <c r="J119" s="63">
        <v>44477.950012207031</v>
      </c>
      <c r="K119" s="63">
        <v>-2163.1799926757813</v>
      </c>
      <c r="M119" s="84">
        <f t="shared" si="1"/>
        <v>2023</v>
      </c>
    </row>
    <row r="120" spans="1:13" x14ac:dyDescent="0.3">
      <c r="A120" s="85" t="s">
        <v>247</v>
      </c>
      <c r="B120" s="85" t="s">
        <v>223</v>
      </c>
      <c r="C120" s="85" t="s">
        <v>238</v>
      </c>
      <c r="D120" s="85" t="s">
        <v>239</v>
      </c>
      <c r="E120" s="85">
        <v>2023</v>
      </c>
      <c r="F120" s="86">
        <v>54</v>
      </c>
      <c r="G120" s="63">
        <v>51</v>
      </c>
      <c r="H120" s="63">
        <v>3</v>
      </c>
      <c r="I120" s="63">
        <v>50546.730082511902</v>
      </c>
      <c r="J120" s="63">
        <v>49367.280070304871</v>
      </c>
      <c r="K120" s="63">
        <v>1179.4500122070313</v>
      </c>
      <c r="M120" s="84">
        <f t="shared" si="1"/>
        <v>2023</v>
      </c>
    </row>
    <row r="121" spans="1:13" x14ac:dyDescent="0.3">
      <c r="A121" s="85" t="s">
        <v>248</v>
      </c>
      <c r="B121" s="85" t="s">
        <v>223</v>
      </c>
      <c r="C121" s="85" t="s">
        <v>238</v>
      </c>
      <c r="D121" s="85" t="s">
        <v>239</v>
      </c>
      <c r="E121" s="85">
        <v>2023</v>
      </c>
      <c r="F121" s="86">
        <v>65</v>
      </c>
      <c r="G121" s="63">
        <v>61</v>
      </c>
      <c r="H121" s="63">
        <v>5</v>
      </c>
      <c r="I121" s="63">
        <v>49251.729950904846</v>
      </c>
      <c r="J121" s="63">
        <v>44570.219941139221</v>
      </c>
      <c r="K121" s="63">
        <v>4681.510009765625</v>
      </c>
      <c r="M121" s="84">
        <f t="shared" si="1"/>
        <v>2023</v>
      </c>
    </row>
    <row r="122" spans="1:13" x14ac:dyDescent="0.3">
      <c r="A122" s="85" t="s">
        <v>249</v>
      </c>
      <c r="B122" s="85" t="s">
        <v>223</v>
      </c>
      <c r="C122" s="85" t="s">
        <v>238</v>
      </c>
      <c r="D122" s="85" t="s">
        <v>239</v>
      </c>
      <c r="E122" s="85">
        <v>2023</v>
      </c>
      <c r="F122" s="86">
        <v>49</v>
      </c>
      <c r="G122" s="63">
        <v>43</v>
      </c>
      <c r="H122" s="63">
        <v>7</v>
      </c>
      <c r="I122" s="63">
        <v>52198.260084152222</v>
      </c>
      <c r="J122" s="63">
        <v>48372.76008272171</v>
      </c>
      <c r="K122" s="63">
        <v>3825.5000014305115</v>
      </c>
      <c r="M122" s="84">
        <f t="shared" si="1"/>
        <v>2023</v>
      </c>
    </row>
    <row r="123" spans="1:13" x14ac:dyDescent="0.3">
      <c r="A123" s="85" t="s">
        <v>250</v>
      </c>
      <c r="B123" s="85" t="s">
        <v>223</v>
      </c>
      <c r="C123" s="85" t="s">
        <v>238</v>
      </c>
      <c r="D123" s="85" t="s">
        <v>239</v>
      </c>
      <c r="E123" s="85">
        <v>2023</v>
      </c>
      <c r="F123" s="86">
        <v>54</v>
      </c>
      <c r="G123" s="63">
        <v>50</v>
      </c>
      <c r="H123" s="63">
        <v>4</v>
      </c>
      <c r="I123" s="63">
        <v>29445.010042190552</v>
      </c>
      <c r="J123" s="63">
        <v>27200.310043811798</v>
      </c>
      <c r="K123" s="63">
        <v>2244.6999983787537</v>
      </c>
      <c r="M123" s="84">
        <f t="shared" si="1"/>
        <v>2023</v>
      </c>
    </row>
    <row r="124" spans="1:13" x14ac:dyDescent="0.3">
      <c r="A124" s="85" t="s">
        <v>251</v>
      </c>
      <c r="B124" s="85" t="s">
        <v>223</v>
      </c>
      <c r="C124" s="85" t="s">
        <v>238</v>
      </c>
      <c r="D124" s="85" t="s">
        <v>239</v>
      </c>
      <c r="E124" s="85">
        <v>2023</v>
      </c>
      <c r="F124" s="86">
        <v>56</v>
      </c>
      <c r="G124" s="63">
        <v>56</v>
      </c>
      <c r="I124" s="63">
        <v>50100.589916229248</v>
      </c>
      <c r="J124" s="63">
        <v>50100.589916229248</v>
      </c>
      <c r="M124" s="84">
        <f t="shared" si="1"/>
        <v>2023</v>
      </c>
    </row>
    <row r="125" spans="1:13" x14ac:dyDescent="0.3">
      <c r="A125" s="85" t="s">
        <v>252</v>
      </c>
      <c r="B125" s="85" t="s">
        <v>223</v>
      </c>
      <c r="C125" s="85" t="s">
        <v>238</v>
      </c>
      <c r="D125" s="85" t="s">
        <v>239</v>
      </c>
      <c r="E125" s="85">
        <v>2023</v>
      </c>
      <c r="F125" s="86">
        <v>65</v>
      </c>
      <c r="G125" s="63">
        <v>59</v>
      </c>
      <c r="H125" s="63">
        <v>8</v>
      </c>
      <c r="I125" s="63">
        <v>50628.719998717308</v>
      </c>
      <c r="J125" s="63">
        <v>42225.530004858971</v>
      </c>
      <c r="K125" s="63">
        <v>8403.1899938583374</v>
      </c>
      <c r="M125" s="84">
        <f t="shared" si="1"/>
        <v>2023</v>
      </c>
    </row>
    <row r="126" spans="1:13" x14ac:dyDescent="0.3">
      <c r="A126" s="85" t="s">
        <v>253</v>
      </c>
      <c r="B126" s="85" t="s">
        <v>223</v>
      </c>
      <c r="C126" s="85" t="s">
        <v>238</v>
      </c>
      <c r="D126" s="85" t="s">
        <v>239</v>
      </c>
      <c r="E126" s="85">
        <v>2023</v>
      </c>
      <c r="F126" s="86">
        <v>48</v>
      </c>
      <c r="G126" s="63">
        <v>45</v>
      </c>
      <c r="H126" s="63">
        <v>3</v>
      </c>
      <c r="I126" s="63">
        <v>40853.040060043335</v>
      </c>
      <c r="J126" s="63">
        <v>37626.630025863647</v>
      </c>
      <c r="K126" s="63">
        <v>3226.4100341796875</v>
      </c>
      <c r="M126" s="84">
        <f t="shared" si="1"/>
        <v>2023</v>
      </c>
    </row>
    <row r="127" spans="1:13" x14ac:dyDescent="0.3">
      <c r="A127" s="85" t="s">
        <v>254</v>
      </c>
      <c r="B127" s="85" t="s">
        <v>223</v>
      </c>
      <c r="C127" s="85" t="s">
        <v>238</v>
      </c>
      <c r="D127" s="85" t="s">
        <v>239</v>
      </c>
      <c r="E127" s="85">
        <v>2023</v>
      </c>
      <c r="F127" s="86">
        <v>56</v>
      </c>
      <c r="G127" s="63">
        <v>49</v>
      </c>
      <c r="H127" s="63">
        <v>7</v>
      </c>
      <c r="I127" s="63">
        <v>43573.550010681152</v>
      </c>
      <c r="J127" s="63">
        <v>35167.550010681152</v>
      </c>
      <c r="K127" s="63">
        <v>8406</v>
      </c>
      <c r="M127" s="84">
        <f t="shared" si="1"/>
        <v>2023</v>
      </c>
    </row>
    <row r="128" spans="1:13" x14ac:dyDescent="0.3">
      <c r="A128" s="85" t="s">
        <v>255</v>
      </c>
      <c r="B128" s="85" t="s">
        <v>223</v>
      </c>
      <c r="C128" s="85" t="s">
        <v>238</v>
      </c>
      <c r="D128" s="85" t="s">
        <v>239</v>
      </c>
      <c r="E128" s="85">
        <v>2023</v>
      </c>
      <c r="F128" s="86">
        <v>68</v>
      </c>
      <c r="G128" s="63">
        <v>66</v>
      </c>
      <c r="H128" s="63">
        <v>2</v>
      </c>
      <c r="I128" s="63">
        <v>60915.730051040649</v>
      </c>
      <c r="J128" s="63">
        <v>59065.730051040649</v>
      </c>
      <c r="K128" s="63">
        <v>1850</v>
      </c>
      <c r="M128" s="84">
        <f t="shared" si="1"/>
        <v>2023</v>
      </c>
    </row>
    <row r="129" spans="1:13" x14ac:dyDescent="0.3">
      <c r="A129" s="85" t="s">
        <v>256</v>
      </c>
      <c r="B129" s="85" t="s">
        <v>223</v>
      </c>
      <c r="C129" s="85" t="s">
        <v>238</v>
      </c>
      <c r="D129" s="85" t="s">
        <v>239</v>
      </c>
      <c r="E129" s="85">
        <v>2023</v>
      </c>
      <c r="F129" s="86">
        <v>56</v>
      </c>
      <c r="G129" s="63">
        <v>52</v>
      </c>
      <c r="H129" s="63">
        <v>4</v>
      </c>
      <c r="I129" s="63">
        <v>48772.590026855469</v>
      </c>
      <c r="J129" s="63">
        <v>41899.590026855469</v>
      </c>
      <c r="K129" s="63">
        <v>6873</v>
      </c>
      <c r="M129" s="84">
        <f t="shared" si="1"/>
        <v>2023</v>
      </c>
    </row>
    <row r="130" spans="1:13" x14ac:dyDescent="0.3">
      <c r="A130" s="85" t="s">
        <v>257</v>
      </c>
      <c r="B130" s="85" t="s">
        <v>223</v>
      </c>
      <c r="C130" s="85" t="s">
        <v>238</v>
      </c>
      <c r="D130" s="85" t="s">
        <v>239</v>
      </c>
      <c r="E130" s="85">
        <v>2023</v>
      </c>
      <c r="F130" s="86">
        <v>65</v>
      </c>
      <c r="G130" s="63">
        <v>63</v>
      </c>
      <c r="H130" s="63">
        <v>3</v>
      </c>
      <c r="I130" s="63">
        <v>57248.280010282993</v>
      </c>
      <c r="J130" s="63">
        <v>54313.980030119419</v>
      </c>
      <c r="K130" s="63">
        <v>2934.2999801635742</v>
      </c>
      <c r="M130" s="84">
        <f t="shared" si="1"/>
        <v>2023</v>
      </c>
    </row>
    <row r="131" spans="1:13" x14ac:dyDescent="0.3">
      <c r="A131" s="85" t="s">
        <v>258</v>
      </c>
      <c r="B131" s="85" t="s">
        <v>223</v>
      </c>
      <c r="C131" s="85" t="s">
        <v>240</v>
      </c>
      <c r="D131" s="85" t="s">
        <v>241</v>
      </c>
      <c r="E131" s="85">
        <v>2023</v>
      </c>
      <c r="F131" s="86">
        <v>42</v>
      </c>
      <c r="G131" s="63">
        <v>40</v>
      </c>
      <c r="H131" s="63">
        <v>2</v>
      </c>
      <c r="I131" s="63">
        <v>28581.719997406006</v>
      </c>
      <c r="J131" s="63">
        <v>27981.719997406006</v>
      </c>
      <c r="K131" s="63">
        <v>600</v>
      </c>
      <c r="M131" s="84">
        <f t="shared" ref="M131:M190" si="2">VALUE(E131)</f>
        <v>2023</v>
      </c>
    </row>
    <row r="132" spans="1:13" x14ac:dyDescent="0.3">
      <c r="A132" s="85" t="s">
        <v>222</v>
      </c>
      <c r="B132" s="85" t="s">
        <v>223</v>
      </c>
      <c r="C132" s="85" t="s">
        <v>240</v>
      </c>
      <c r="D132" s="85" t="s">
        <v>241</v>
      </c>
      <c r="E132" s="85">
        <v>2023</v>
      </c>
      <c r="F132" s="86">
        <v>336426</v>
      </c>
      <c r="G132" s="63">
        <v>284921</v>
      </c>
      <c r="H132" s="63">
        <v>53666</v>
      </c>
      <c r="I132" s="63">
        <v>317779345.75471979</v>
      </c>
      <c r="J132" s="63">
        <v>248799169.53376621</v>
      </c>
      <c r="K132" s="63">
        <v>68980176.220953584</v>
      </c>
      <c r="M132" s="84">
        <f t="shared" si="2"/>
        <v>2023</v>
      </c>
    </row>
    <row r="133" spans="1:13" x14ac:dyDescent="0.3">
      <c r="A133" s="85" t="s">
        <v>224</v>
      </c>
      <c r="B133" s="85" t="s">
        <v>225</v>
      </c>
      <c r="C133" s="85" t="s">
        <v>240</v>
      </c>
      <c r="D133" s="85" t="s">
        <v>241</v>
      </c>
      <c r="E133" s="85">
        <v>2023</v>
      </c>
      <c r="F133" s="86">
        <v>276043</v>
      </c>
      <c r="G133" s="63">
        <v>251626</v>
      </c>
      <c r="H133" s="63">
        <v>25755</v>
      </c>
      <c r="I133" s="63">
        <v>251826735.9106923</v>
      </c>
      <c r="J133" s="63">
        <v>220449655.53589532</v>
      </c>
      <c r="K133" s="63">
        <v>31377080.374796987</v>
      </c>
      <c r="M133" s="84">
        <f t="shared" si="2"/>
        <v>2023</v>
      </c>
    </row>
    <row r="134" spans="1:13" x14ac:dyDescent="0.3">
      <c r="A134" s="85" t="s">
        <v>245</v>
      </c>
      <c r="B134" s="85" t="s">
        <v>223</v>
      </c>
      <c r="C134" s="85" t="s">
        <v>240</v>
      </c>
      <c r="D134" s="85" t="s">
        <v>241</v>
      </c>
      <c r="E134" s="85">
        <v>2023</v>
      </c>
      <c r="F134" s="86">
        <v>26</v>
      </c>
      <c r="G134" s="63">
        <v>26</v>
      </c>
      <c r="I134" s="63">
        <v>19899.280022621155</v>
      </c>
      <c r="J134" s="63">
        <v>19899.280022621155</v>
      </c>
      <c r="M134" s="84">
        <f t="shared" si="2"/>
        <v>2023</v>
      </c>
    </row>
    <row r="135" spans="1:13" x14ac:dyDescent="0.3">
      <c r="A135" s="85" t="s">
        <v>246</v>
      </c>
      <c r="B135" s="85" t="s">
        <v>223</v>
      </c>
      <c r="C135" s="85" t="s">
        <v>240</v>
      </c>
      <c r="D135" s="85" t="s">
        <v>241</v>
      </c>
      <c r="E135" s="85">
        <v>2023</v>
      </c>
      <c r="F135" s="86">
        <v>36</v>
      </c>
      <c r="G135" s="63">
        <v>34</v>
      </c>
      <c r="H135" s="63">
        <v>2</v>
      </c>
      <c r="I135" s="63">
        <v>32513.390003204346</v>
      </c>
      <c r="J135" s="63">
        <v>30613.390003204346</v>
      </c>
      <c r="K135" s="63">
        <v>1900</v>
      </c>
      <c r="M135" s="84">
        <f t="shared" si="2"/>
        <v>2023</v>
      </c>
    </row>
    <row r="136" spans="1:13" x14ac:dyDescent="0.3">
      <c r="A136" s="85" t="s">
        <v>247</v>
      </c>
      <c r="B136" s="85" t="s">
        <v>223</v>
      </c>
      <c r="C136" s="85" t="s">
        <v>240</v>
      </c>
      <c r="D136" s="85" t="s">
        <v>241</v>
      </c>
      <c r="E136" s="85">
        <v>2023</v>
      </c>
      <c r="F136" s="86">
        <v>24</v>
      </c>
      <c r="G136" s="63">
        <v>20</v>
      </c>
      <c r="H136" s="63">
        <v>4</v>
      </c>
      <c r="I136" s="63">
        <v>25953.349972724915</v>
      </c>
      <c r="J136" s="63">
        <v>23403.349972724915</v>
      </c>
      <c r="K136" s="63">
        <v>2550</v>
      </c>
      <c r="M136" s="84">
        <f t="shared" si="2"/>
        <v>2023</v>
      </c>
    </row>
    <row r="137" spans="1:13" x14ac:dyDescent="0.3">
      <c r="A137" s="85" t="s">
        <v>248</v>
      </c>
      <c r="B137" s="85" t="s">
        <v>223</v>
      </c>
      <c r="C137" s="85" t="s">
        <v>240</v>
      </c>
      <c r="D137" s="85" t="s">
        <v>241</v>
      </c>
      <c r="E137" s="85">
        <v>2023</v>
      </c>
      <c r="F137" s="86">
        <v>35</v>
      </c>
      <c r="G137" s="63">
        <v>35</v>
      </c>
      <c r="I137" s="63">
        <v>40321.459991455078</v>
      </c>
      <c r="J137" s="63">
        <v>40321.459991455078</v>
      </c>
      <c r="M137" s="84">
        <f t="shared" si="2"/>
        <v>2023</v>
      </c>
    </row>
    <row r="138" spans="1:13" x14ac:dyDescent="0.3">
      <c r="A138" s="85" t="s">
        <v>249</v>
      </c>
      <c r="B138" s="85" t="s">
        <v>223</v>
      </c>
      <c r="C138" s="85" t="s">
        <v>240</v>
      </c>
      <c r="D138" s="85" t="s">
        <v>241</v>
      </c>
      <c r="E138" s="85">
        <v>2023</v>
      </c>
      <c r="F138" s="86">
        <v>27</v>
      </c>
      <c r="G138" s="63">
        <v>24</v>
      </c>
      <c r="H138" s="63">
        <v>3</v>
      </c>
      <c r="I138" s="63">
        <v>21589.82993888855</v>
      </c>
      <c r="J138" s="63">
        <v>19626.82993888855</v>
      </c>
      <c r="K138" s="63">
        <v>1963</v>
      </c>
      <c r="M138" s="84">
        <f t="shared" si="2"/>
        <v>2023</v>
      </c>
    </row>
    <row r="139" spans="1:13" x14ac:dyDescent="0.3">
      <c r="A139" s="85" t="s">
        <v>250</v>
      </c>
      <c r="B139" s="85" t="s">
        <v>223</v>
      </c>
      <c r="C139" s="85" t="s">
        <v>240</v>
      </c>
      <c r="D139" s="85" t="s">
        <v>241</v>
      </c>
      <c r="E139" s="85">
        <v>2023</v>
      </c>
      <c r="F139" s="86">
        <v>21</v>
      </c>
      <c r="G139" s="63">
        <v>19</v>
      </c>
      <c r="H139" s="63">
        <v>2</v>
      </c>
      <c r="I139" s="63">
        <v>17010.130000114441</v>
      </c>
      <c r="J139" s="63">
        <v>14810.130000114441</v>
      </c>
      <c r="K139" s="63">
        <v>2200</v>
      </c>
      <c r="M139" s="84">
        <f t="shared" si="2"/>
        <v>2023</v>
      </c>
    </row>
    <row r="140" spans="1:13" x14ac:dyDescent="0.3">
      <c r="A140" s="85" t="s">
        <v>251</v>
      </c>
      <c r="B140" s="85" t="s">
        <v>223</v>
      </c>
      <c r="C140" s="85" t="s">
        <v>240</v>
      </c>
      <c r="D140" s="85" t="s">
        <v>241</v>
      </c>
      <c r="E140" s="85">
        <v>2023</v>
      </c>
      <c r="F140" s="86">
        <v>34</v>
      </c>
      <c r="G140" s="63">
        <v>34</v>
      </c>
      <c r="I140" s="63">
        <v>23700.449981689453</v>
      </c>
      <c r="J140" s="63">
        <v>23700.449981689453</v>
      </c>
      <c r="M140" s="84">
        <f t="shared" si="2"/>
        <v>2023</v>
      </c>
    </row>
    <row r="141" spans="1:13" x14ac:dyDescent="0.3">
      <c r="A141" s="85" t="s">
        <v>252</v>
      </c>
      <c r="B141" s="85" t="s">
        <v>223</v>
      </c>
      <c r="C141" s="85" t="s">
        <v>240</v>
      </c>
      <c r="D141" s="85" t="s">
        <v>241</v>
      </c>
      <c r="E141" s="85">
        <v>2023</v>
      </c>
      <c r="F141" s="86">
        <v>26</v>
      </c>
      <c r="G141" s="63">
        <v>24</v>
      </c>
      <c r="H141" s="63">
        <v>2</v>
      </c>
      <c r="I141" s="63">
        <v>9218.6499290466309</v>
      </c>
      <c r="J141" s="63">
        <v>8555.6599273681641</v>
      </c>
      <c r="K141" s="63">
        <v>662.9900016784668</v>
      </c>
      <c r="M141" s="84">
        <f t="shared" si="2"/>
        <v>2023</v>
      </c>
    </row>
    <row r="142" spans="1:13" x14ac:dyDescent="0.3">
      <c r="A142" s="85" t="s">
        <v>253</v>
      </c>
      <c r="B142" s="85" t="s">
        <v>223</v>
      </c>
      <c r="C142" s="85" t="s">
        <v>240</v>
      </c>
      <c r="D142" s="85" t="s">
        <v>241</v>
      </c>
      <c r="E142" s="85">
        <v>2023</v>
      </c>
      <c r="F142" s="86">
        <v>33</v>
      </c>
      <c r="G142" s="63">
        <v>27</v>
      </c>
      <c r="H142" s="63">
        <v>6</v>
      </c>
      <c r="I142" s="63">
        <v>24468.009967803955</v>
      </c>
      <c r="J142" s="63">
        <v>17169.479999542236</v>
      </c>
      <c r="K142" s="63">
        <v>7298.5299682617188</v>
      </c>
      <c r="M142" s="84">
        <f t="shared" si="2"/>
        <v>2023</v>
      </c>
    </row>
    <row r="143" spans="1:13" x14ac:dyDescent="0.3">
      <c r="A143" s="85" t="s">
        <v>254</v>
      </c>
      <c r="B143" s="85" t="s">
        <v>223</v>
      </c>
      <c r="C143" s="85" t="s">
        <v>240</v>
      </c>
      <c r="D143" s="85" t="s">
        <v>241</v>
      </c>
      <c r="E143" s="85">
        <v>2023</v>
      </c>
      <c r="F143" s="86">
        <v>28</v>
      </c>
      <c r="G143" s="63">
        <v>25</v>
      </c>
      <c r="H143" s="63">
        <v>3</v>
      </c>
      <c r="I143" s="63">
        <v>20289.200012207031</v>
      </c>
      <c r="J143" s="63">
        <v>18089.200012207031</v>
      </c>
      <c r="K143" s="63">
        <v>2200</v>
      </c>
      <c r="M143" s="84">
        <f t="shared" si="2"/>
        <v>2023</v>
      </c>
    </row>
    <row r="144" spans="1:13" x14ac:dyDescent="0.3">
      <c r="A144" s="85" t="s">
        <v>255</v>
      </c>
      <c r="B144" s="85" t="s">
        <v>223</v>
      </c>
      <c r="C144" s="85" t="s">
        <v>240</v>
      </c>
      <c r="D144" s="85" t="s">
        <v>241</v>
      </c>
      <c r="E144" s="85">
        <v>2023</v>
      </c>
      <c r="F144" s="86">
        <v>25</v>
      </c>
      <c r="G144" s="63">
        <v>23</v>
      </c>
      <c r="H144" s="63">
        <v>2</v>
      </c>
      <c r="I144" s="63">
        <v>19064.889991760254</v>
      </c>
      <c r="J144" s="63">
        <v>17982.699989318848</v>
      </c>
      <c r="K144" s="63">
        <v>1082.1900024414063</v>
      </c>
      <c r="M144" s="84">
        <f t="shared" si="2"/>
        <v>2023</v>
      </c>
    </row>
    <row r="145" spans="1:13" x14ac:dyDescent="0.3">
      <c r="A145" s="85" t="s">
        <v>256</v>
      </c>
      <c r="B145" s="85" t="s">
        <v>223</v>
      </c>
      <c r="C145" s="85" t="s">
        <v>240</v>
      </c>
      <c r="D145" s="85" t="s">
        <v>241</v>
      </c>
      <c r="E145" s="85">
        <v>2023</v>
      </c>
      <c r="F145" s="86">
        <v>35</v>
      </c>
      <c r="G145" s="63">
        <v>33</v>
      </c>
      <c r="H145" s="63">
        <v>2</v>
      </c>
      <c r="I145" s="63">
        <v>30719.799995422363</v>
      </c>
      <c r="J145" s="63">
        <v>26619.799995422363</v>
      </c>
      <c r="K145" s="63">
        <v>4100</v>
      </c>
      <c r="M145" s="84">
        <f t="shared" si="2"/>
        <v>2023</v>
      </c>
    </row>
    <row r="146" spans="1:13" x14ac:dyDescent="0.3">
      <c r="A146" s="85" t="s">
        <v>257</v>
      </c>
      <c r="B146" s="85" t="s">
        <v>223</v>
      </c>
      <c r="C146" s="85" t="s">
        <v>240</v>
      </c>
      <c r="D146" s="85" t="s">
        <v>241</v>
      </c>
      <c r="E146" s="85">
        <v>2023</v>
      </c>
      <c r="F146" s="86">
        <v>28</v>
      </c>
      <c r="G146" s="63">
        <v>27</v>
      </c>
      <c r="H146" s="63">
        <v>1</v>
      </c>
      <c r="I146" s="63">
        <v>28521.319941043854</v>
      </c>
      <c r="J146" s="63">
        <v>28062.419939517975</v>
      </c>
      <c r="K146" s="63">
        <v>458.90000152587891</v>
      </c>
      <c r="M146" s="84">
        <f t="shared" si="2"/>
        <v>2023</v>
      </c>
    </row>
    <row r="147" spans="1:13" x14ac:dyDescent="0.3">
      <c r="A147" s="85" t="s">
        <v>258</v>
      </c>
      <c r="B147" s="85" t="s">
        <v>223</v>
      </c>
      <c r="C147" s="85" t="s">
        <v>242</v>
      </c>
      <c r="D147" s="85" t="s">
        <v>243</v>
      </c>
      <c r="E147" s="85">
        <v>2023</v>
      </c>
      <c r="F147" s="86">
        <v>11</v>
      </c>
      <c r="G147" s="63">
        <v>11</v>
      </c>
      <c r="I147" s="63">
        <v>10533.25</v>
      </c>
      <c r="J147" s="63">
        <v>10533.25</v>
      </c>
      <c r="M147" s="84">
        <f t="shared" si="2"/>
        <v>2023</v>
      </c>
    </row>
    <row r="148" spans="1:13" x14ac:dyDescent="0.3">
      <c r="A148" s="85" t="s">
        <v>222</v>
      </c>
      <c r="B148" s="85" t="s">
        <v>223</v>
      </c>
      <c r="C148" s="85" t="s">
        <v>242</v>
      </c>
      <c r="D148" s="85" t="s">
        <v>243</v>
      </c>
      <c r="E148" s="85">
        <v>2023</v>
      </c>
      <c r="F148" s="86">
        <v>136127</v>
      </c>
      <c r="G148" s="63">
        <v>109190</v>
      </c>
      <c r="H148" s="63">
        <v>27880</v>
      </c>
      <c r="I148" s="63">
        <v>129804637.84004942</v>
      </c>
      <c r="J148" s="63">
        <v>94813644.594995648</v>
      </c>
      <c r="K148" s="63">
        <v>34990993.245053768</v>
      </c>
      <c r="M148" s="84">
        <f t="shared" si="2"/>
        <v>2023</v>
      </c>
    </row>
    <row r="149" spans="1:13" x14ac:dyDescent="0.3">
      <c r="A149" s="85" t="s">
        <v>224</v>
      </c>
      <c r="B149" s="85" t="s">
        <v>225</v>
      </c>
      <c r="C149" s="85" t="s">
        <v>242</v>
      </c>
      <c r="D149" s="85" t="s">
        <v>243</v>
      </c>
      <c r="E149" s="85">
        <v>2023</v>
      </c>
      <c r="F149" s="86">
        <v>129341</v>
      </c>
      <c r="G149" s="63">
        <v>116428</v>
      </c>
      <c r="H149" s="63">
        <v>13624</v>
      </c>
      <c r="I149" s="63">
        <v>114510615.05543047</v>
      </c>
      <c r="J149" s="63">
        <v>98726162.774333537</v>
      </c>
      <c r="K149" s="63">
        <v>15784452.281096928</v>
      </c>
      <c r="M149" s="84">
        <f t="shared" si="2"/>
        <v>2023</v>
      </c>
    </row>
    <row r="150" spans="1:13" x14ac:dyDescent="0.3">
      <c r="A150" s="85" t="s">
        <v>245</v>
      </c>
      <c r="B150" s="85" t="s">
        <v>223</v>
      </c>
      <c r="C150" s="85" t="s">
        <v>242</v>
      </c>
      <c r="D150" s="85" t="s">
        <v>243</v>
      </c>
      <c r="E150" s="85">
        <v>2023</v>
      </c>
      <c r="F150" s="86">
        <v>16</v>
      </c>
      <c r="G150" s="63">
        <v>14</v>
      </c>
      <c r="H150" s="63">
        <v>2</v>
      </c>
      <c r="I150" s="63">
        <v>10471.129995346069</v>
      </c>
      <c r="J150" s="63">
        <v>8475.9099960327148</v>
      </c>
      <c r="K150" s="63">
        <v>1995.2199993133545</v>
      </c>
      <c r="M150" s="84">
        <f t="shared" si="2"/>
        <v>2023</v>
      </c>
    </row>
    <row r="151" spans="1:13" x14ac:dyDescent="0.3">
      <c r="A151" s="85" t="s">
        <v>246</v>
      </c>
      <c r="B151" s="85" t="s">
        <v>223</v>
      </c>
      <c r="C151" s="85" t="s">
        <v>242</v>
      </c>
      <c r="D151" s="85" t="s">
        <v>243</v>
      </c>
      <c r="E151" s="85">
        <v>2023</v>
      </c>
      <c r="F151" s="86">
        <v>12</v>
      </c>
      <c r="G151" s="63">
        <v>12</v>
      </c>
      <c r="I151" s="63">
        <v>11806.710006713867</v>
      </c>
      <c r="J151" s="63">
        <v>11806.710006713867</v>
      </c>
      <c r="M151" s="84">
        <f t="shared" si="2"/>
        <v>2023</v>
      </c>
    </row>
    <row r="152" spans="1:13" x14ac:dyDescent="0.3">
      <c r="A152" s="85" t="s">
        <v>247</v>
      </c>
      <c r="B152" s="85" t="s">
        <v>223</v>
      </c>
      <c r="C152" s="85" t="s">
        <v>242</v>
      </c>
      <c r="D152" s="85" t="s">
        <v>243</v>
      </c>
      <c r="E152" s="85">
        <v>2023</v>
      </c>
      <c r="F152" s="86">
        <v>15</v>
      </c>
      <c r="G152" s="63">
        <v>14</v>
      </c>
      <c r="H152" s="63">
        <v>1</v>
      </c>
      <c r="I152" s="63">
        <v>15601.600006103516</v>
      </c>
      <c r="J152" s="63">
        <v>8601.6000061035156</v>
      </c>
      <c r="K152" s="63">
        <v>7000</v>
      </c>
      <c r="M152" s="84">
        <f t="shared" si="2"/>
        <v>2023</v>
      </c>
    </row>
    <row r="153" spans="1:13" x14ac:dyDescent="0.3">
      <c r="A153" s="85" t="s">
        <v>248</v>
      </c>
      <c r="B153" s="85" t="s">
        <v>223</v>
      </c>
      <c r="C153" s="85" t="s">
        <v>242</v>
      </c>
      <c r="D153" s="85" t="s">
        <v>243</v>
      </c>
      <c r="E153" s="85">
        <v>2023</v>
      </c>
      <c r="F153" s="86">
        <v>10</v>
      </c>
      <c r="G153" s="63">
        <v>9</v>
      </c>
      <c r="H153" s="63">
        <v>1</v>
      </c>
      <c r="I153" s="63">
        <v>5091.9400024414063</v>
      </c>
      <c r="J153" s="63">
        <v>4691.9400024414063</v>
      </c>
      <c r="K153" s="63">
        <v>400</v>
      </c>
      <c r="M153" s="84">
        <f t="shared" si="2"/>
        <v>2023</v>
      </c>
    </row>
    <row r="154" spans="1:13" x14ac:dyDescent="0.3">
      <c r="A154" s="85" t="s">
        <v>249</v>
      </c>
      <c r="B154" s="85" t="s">
        <v>223</v>
      </c>
      <c r="C154" s="85" t="s">
        <v>242</v>
      </c>
      <c r="D154" s="85" t="s">
        <v>243</v>
      </c>
      <c r="E154" s="85">
        <v>2023</v>
      </c>
      <c r="F154" s="86">
        <v>13</v>
      </c>
      <c r="G154" s="63">
        <v>12</v>
      </c>
      <c r="H154" s="63">
        <v>1</v>
      </c>
      <c r="I154" s="63">
        <v>6952</v>
      </c>
      <c r="J154" s="63">
        <v>5952</v>
      </c>
      <c r="K154" s="63">
        <v>1000</v>
      </c>
      <c r="M154" s="84">
        <f t="shared" si="2"/>
        <v>2023</v>
      </c>
    </row>
    <row r="155" spans="1:13" x14ac:dyDescent="0.3">
      <c r="A155" s="85" t="s">
        <v>250</v>
      </c>
      <c r="B155" s="85" t="s">
        <v>223</v>
      </c>
      <c r="C155" s="85" t="s">
        <v>242</v>
      </c>
      <c r="D155" s="85" t="s">
        <v>243</v>
      </c>
      <c r="E155" s="85">
        <v>2023</v>
      </c>
      <c r="F155" s="86">
        <v>12</v>
      </c>
      <c r="G155" s="63">
        <v>11</v>
      </c>
      <c r="H155" s="63">
        <v>1</v>
      </c>
      <c r="I155" s="63">
        <v>12394.730002403259</v>
      </c>
      <c r="J155" s="63">
        <v>10894.730002403259</v>
      </c>
      <c r="K155" s="63">
        <v>1500</v>
      </c>
      <c r="M155" s="84">
        <f t="shared" si="2"/>
        <v>2023</v>
      </c>
    </row>
    <row r="156" spans="1:13" x14ac:dyDescent="0.3">
      <c r="A156" s="85" t="s">
        <v>251</v>
      </c>
      <c r="B156" s="85" t="s">
        <v>223</v>
      </c>
      <c r="C156" s="85" t="s">
        <v>242</v>
      </c>
      <c r="D156" s="85" t="s">
        <v>243</v>
      </c>
      <c r="E156" s="85">
        <v>2023</v>
      </c>
      <c r="F156" s="86">
        <v>12</v>
      </c>
      <c r="G156" s="63">
        <v>10</v>
      </c>
      <c r="H156" s="63">
        <v>2</v>
      </c>
      <c r="I156" s="63">
        <v>6509.6799850463867</v>
      </c>
      <c r="J156" s="63">
        <v>6145.9799880981445</v>
      </c>
      <c r="K156" s="63">
        <v>363.69999694824219</v>
      </c>
      <c r="M156" s="84">
        <f t="shared" si="2"/>
        <v>2023</v>
      </c>
    </row>
    <row r="157" spans="1:13" x14ac:dyDescent="0.3">
      <c r="A157" s="85" t="s">
        <v>252</v>
      </c>
      <c r="B157" s="85" t="s">
        <v>223</v>
      </c>
      <c r="C157" s="85" t="s">
        <v>242</v>
      </c>
      <c r="D157" s="85" t="s">
        <v>243</v>
      </c>
      <c r="E157" s="85">
        <v>2023</v>
      </c>
      <c r="F157" s="86">
        <v>15</v>
      </c>
      <c r="G157" s="63">
        <v>13</v>
      </c>
      <c r="H157" s="63">
        <v>2</v>
      </c>
      <c r="I157" s="63">
        <v>15711.000030517578</v>
      </c>
      <c r="J157" s="63">
        <v>10711.000030517578</v>
      </c>
      <c r="K157" s="63">
        <v>5000</v>
      </c>
      <c r="M157" s="84">
        <f t="shared" si="2"/>
        <v>2023</v>
      </c>
    </row>
    <row r="158" spans="1:13" x14ac:dyDescent="0.3">
      <c r="A158" s="85" t="s">
        <v>253</v>
      </c>
      <c r="B158" s="85" t="s">
        <v>223</v>
      </c>
      <c r="C158" s="85" t="s">
        <v>242</v>
      </c>
      <c r="D158" s="85" t="s">
        <v>243</v>
      </c>
      <c r="E158" s="85">
        <v>2023</v>
      </c>
      <c r="F158" s="86">
        <v>12</v>
      </c>
      <c r="G158" s="63">
        <v>10</v>
      </c>
      <c r="H158" s="63">
        <v>2</v>
      </c>
      <c r="I158" s="63">
        <v>7394.3500108718872</v>
      </c>
      <c r="J158" s="63">
        <v>7119.6900072097778</v>
      </c>
      <c r="K158" s="63">
        <v>274.66000366210938</v>
      </c>
      <c r="M158" s="84">
        <f t="shared" si="2"/>
        <v>2023</v>
      </c>
    </row>
    <row r="159" spans="1:13" x14ac:dyDescent="0.3">
      <c r="A159" s="85" t="s">
        <v>254</v>
      </c>
      <c r="B159" s="85" t="s">
        <v>223</v>
      </c>
      <c r="C159" s="85" t="s">
        <v>242</v>
      </c>
      <c r="D159" s="85" t="s">
        <v>243</v>
      </c>
      <c r="E159" s="85">
        <v>2023</v>
      </c>
      <c r="F159" s="86">
        <v>19</v>
      </c>
      <c r="G159" s="63">
        <v>17</v>
      </c>
      <c r="H159" s="63">
        <v>2</v>
      </c>
      <c r="I159" s="63">
        <v>21616.160003662109</v>
      </c>
      <c r="J159" s="63">
        <v>18516.160003662109</v>
      </c>
      <c r="K159" s="63">
        <v>3100</v>
      </c>
      <c r="M159" s="84">
        <f t="shared" si="2"/>
        <v>2023</v>
      </c>
    </row>
    <row r="160" spans="1:13" x14ac:dyDescent="0.3">
      <c r="A160" s="85" t="s">
        <v>255</v>
      </c>
      <c r="B160" s="85" t="s">
        <v>223</v>
      </c>
      <c r="C160" s="85" t="s">
        <v>242</v>
      </c>
      <c r="D160" s="85" t="s">
        <v>243</v>
      </c>
      <c r="E160" s="85">
        <v>2023</v>
      </c>
      <c r="F160" s="86">
        <v>9</v>
      </c>
      <c r="G160" s="63">
        <v>9</v>
      </c>
      <c r="I160" s="63">
        <v>10186.400001525879</v>
      </c>
      <c r="J160" s="63">
        <v>10186.400001525879</v>
      </c>
      <c r="M160" s="84">
        <f t="shared" si="2"/>
        <v>2023</v>
      </c>
    </row>
    <row r="161" spans="1:13" x14ac:dyDescent="0.3">
      <c r="A161" s="85" t="s">
        <v>256</v>
      </c>
      <c r="B161" s="85" t="s">
        <v>223</v>
      </c>
      <c r="C161" s="85" t="s">
        <v>242</v>
      </c>
      <c r="D161" s="85" t="s">
        <v>243</v>
      </c>
      <c r="E161" s="85">
        <v>2023</v>
      </c>
      <c r="F161" s="86">
        <v>14</v>
      </c>
      <c r="G161" s="63">
        <v>13</v>
      </c>
      <c r="H161" s="63">
        <v>1</v>
      </c>
      <c r="I161" s="63">
        <v>10428.329986572266</v>
      </c>
      <c r="J161" s="63">
        <v>8928.3299865722656</v>
      </c>
      <c r="K161" s="63">
        <v>1500</v>
      </c>
      <c r="M161" s="84">
        <f t="shared" si="2"/>
        <v>2023</v>
      </c>
    </row>
    <row r="162" spans="1:13" x14ac:dyDescent="0.3">
      <c r="A162" s="85" t="s">
        <v>257</v>
      </c>
      <c r="B162" s="85" t="s">
        <v>223</v>
      </c>
      <c r="C162" s="85" t="s">
        <v>242</v>
      </c>
      <c r="D162" s="85" t="s">
        <v>243</v>
      </c>
      <c r="E162" s="85">
        <v>2023</v>
      </c>
      <c r="F162" s="86">
        <v>16</v>
      </c>
      <c r="G162" s="63">
        <v>15</v>
      </c>
      <c r="H162" s="63">
        <v>2</v>
      </c>
      <c r="I162" s="63">
        <v>18200</v>
      </c>
      <c r="J162" s="63">
        <v>16700</v>
      </c>
      <c r="K162" s="63">
        <v>1500</v>
      </c>
      <c r="M162" s="84">
        <f t="shared" si="2"/>
        <v>2023</v>
      </c>
    </row>
    <row r="163" spans="1:13" x14ac:dyDescent="0.3">
      <c r="A163" s="85" t="s">
        <v>258</v>
      </c>
      <c r="B163" s="85" t="s">
        <v>223</v>
      </c>
      <c r="C163" s="85" t="s">
        <v>259</v>
      </c>
      <c r="D163" s="85" t="s">
        <v>244</v>
      </c>
      <c r="E163" s="85">
        <v>2023</v>
      </c>
      <c r="F163" s="86">
        <v>1</v>
      </c>
      <c r="G163" s="63">
        <v>1</v>
      </c>
      <c r="I163" s="63">
        <v>500</v>
      </c>
      <c r="J163" s="63">
        <v>500</v>
      </c>
      <c r="M163" s="84">
        <f t="shared" si="2"/>
        <v>2023</v>
      </c>
    </row>
    <row r="164" spans="1:13" x14ac:dyDescent="0.3">
      <c r="A164" s="85" t="s">
        <v>222</v>
      </c>
      <c r="B164" s="85" t="s">
        <v>223</v>
      </c>
      <c r="C164" s="85" t="s">
        <v>259</v>
      </c>
      <c r="D164" s="85" t="s">
        <v>244</v>
      </c>
      <c r="E164" s="85">
        <v>2023</v>
      </c>
      <c r="F164" s="86">
        <v>30891</v>
      </c>
      <c r="G164" s="63">
        <v>25348</v>
      </c>
      <c r="H164" s="63">
        <v>5745</v>
      </c>
      <c r="I164" s="63">
        <v>27016669.984501384</v>
      </c>
      <c r="J164" s="63">
        <v>21131520.806371592</v>
      </c>
      <c r="K164" s="63">
        <v>5885149.1781297922</v>
      </c>
      <c r="M164" s="84">
        <f t="shared" si="2"/>
        <v>2023</v>
      </c>
    </row>
    <row r="165" spans="1:13" x14ac:dyDescent="0.3">
      <c r="A165" s="85" t="s">
        <v>224</v>
      </c>
      <c r="B165" s="85" t="s">
        <v>225</v>
      </c>
      <c r="C165" s="85" t="s">
        <v>259</v>
      </c>
      <c r="D165" s="85" t="s">
        <v>244</v>
      </c>
      <c r="E165" s="85">
        <v>2023</v>
      </c>
      <c r="F165" s="86">
        <v>25007</v>
      </c>
      <c r="G165" s="63">
        <v>22384</v>
      </c>
      <c r="H165" s="63">
        <v>2749</v>
      </c>
      <c r="I165" s="63">
        <v>21065725.773933366</v>
      </c>
      <c r="J165" s="63">
        <v>18440138.894139007</v>
      </c>
      <c r="K165" s="63">
        <v>2625586.8797943592</v>
      </c>
      <c r="M165" s="84">
        <f t="shared" si="2"/>
        <v>2023</v>
      </c>
    </row>
    <row r="166" spans="1:13" x14ac:dyDescent="0.3">
      <c r="A166" s="85" t="s">
        <v>245</v>
      </c>
      <c r="B166" s="85" t="s">
        <v>223</v>
      </c>
      <c r="C166" s="85" t="s">
        <v>259</v>
      </c>
      <c r="D166" s="85" t="s">
        <v>244</v>
      </c>
      <c r="E166" s="85">
        <v>2023</v>
      </c>
      <c r="F166" s="86">
        <v>4</v>
      </c>
      <c r="G166" s="63">
        <v>4</v>
      </c>
      <c r="I166" s="63">
        <v>3188.5700073242188</v>
      </c>
      <c r="J166" s="63">
        <v>3188.5700073242188</v>
      </c>
      <c r="M166" s="84">
        <f t="shared" si="2"/>
        <v>2023</v>
      </c>
    </row>
    <row r="167" spans="1:13" x14ac:dyDescent="0.3">
      <c r="A167" s="85" t="s">
        <v>246</v>
      </c>
      <c r="B167" s="85" t="s">
        <v>223</v>
      </c>
      <c r="C167" s="85" t="s">
        <v>259</v>
      </c>
      <c r="D167" s="85" t="s">
        <v>244</v>
      </c>
      <c r="E167" s="85">
        <v>2023</v>
      </c>
      <c r="F167" s="86">
        <v>2</v>
      </c>
      <c r="G167" s="63">
        <v>2</v>
      </c>
      <c r="I167" s="63">
        <v>3693.9500122070313</v>
      </c>
      <c r="J167" s="63">
        <v>3693.9500122070313</v>
      </c>
      <c r="M167" s="84">
        <f t="shared" si="2"/>
        <v>2023</v>
      </c>
    </row>
    <row r="168" spans="1:13" x14ac:dyDescent="0.3">
      <c r="A168" s="85" t="s">
        <v>247</v>
      </c>
      <c r="B168" s="85" t="s">
        <v>223</v>
      </c>
      <c r="C168" s="85" t="s">
        <v>259</v>
      </c>
      <c r="D168" s="85" t="s">
        <v>244</v>
      </c>
      <c r="E168" s="85">
        <v>2023</v>
      </c>
      <c r="F168" s="86">
        <v>2</v>
      </c>
      <c r="G168" s="63">
        <v>1</v>
      </c>
      <c r="H168" s="63">
        <v>1</v>
      </c>
      <c r="I168" s="63">
        <v>1400</v>
      </c>
      <c r="J168" s="63">
        <v>200</v>
      </c>
      <c r="K168" s="63">
        <v>1200</v>
      </c>
      <c r="M168" s="84">
        <f t="shared" si="2"/>
        <v>2023</v>
      </c>
    </row>
    <row r="169" spans="1:13" x14ac:dyDescent="0.3">
      <c r="A169" s="85" t="s">
        <v>248</v>
      </c>
      <c r="B169" s="85" t="s">
        <v>223</v>
      </c>
      <c r="C169" s="85" t="s">
        <v>259</v>
      </c>
      <c r="D169" s="85" t="s">
        <v>244</v>
      </c>
      <c r="E169" s="85">
        <v>2023</v>
      </c>
      <c r="F169" s="86">
        <v>7</v>
      </c>
      <c r="G169" s="63">
        <v>7</v>
      </c>
      <c r="I169" s="63">
        <v>5789.560001373291</v>
      </c>
      <c r="J169" s="63">
        <v>5789.560001373291</v>
      </c>
      <c r="M169" s="84">
        <f t="shared" si="2"/>
        <v>2023</v>
      </c>
    </row>
    <row r="170" spans="1:13" x14ac:dyDescent="0.3">
      <c r="A170" s="85" t="s">
        <v>249</v>
      </c>
      <c r="B170" s="85" t="s">
        <v>223</v>
      </c>
      <c r="C170" s="85" t="s">
        <v>259</v>
      </c>
      <c r="D170" s="85" t="s">
        <v>244</v>
      </c>
      <c r="E170" s="85">
        <v>2023</v>
      </c>
      <c r="F170" s="86">
        <v>3</v>
      </c>
      <c r="G170" s="63">
        <v>3</v>
      </c>
      <c r="I170" s="63">
        <v>3200</v>
      </c>
      <c r="J170" s="63">
        <v>3200</v>
      </c>
      <c r="M170" s="84">
        <f t="shared" si="2"/>
        <v>2023</v>
      </c>
    </row>
    <row r="171" spans="1:13" x14ac:dyDescent="0.3">
      <c r="A171" s="85" t="s">
        <v>250</v>
      </c>
      <c r="B171" s="85" t="s">
        <v>223</v>
      </c>
      <c r="C171" s="85" t="s">
        <v>259</v>
      </c>
      <c r="D171" s="85" t="s">
        <v>244</v>
      </c>
      <c r="E171" s="85">
        <v>2023</v>
      </c>
      <c r="F171" s="86">
        <v>4</v>
      </c>
      <c r="G171" s="63">
        <v>3</v>
      </c>
      <c r="H171" s="63">
        <v>1</v>
      </c>
      <c r="I171" s="63">
        <v>3905.2299957275391</v>
      </c>
      <c r="J171" s="63">
        <v>3548</v>
      </c>
      <c r="K171" s="63">
        <v>357.22999572753906</v>
      </c>
      <c r="M171" s="84">
        <f t="shared" si="2"/>
        <v>2023</v>
      </c>
    </row>
    <row r="172" spans="1:13" x14ac:dyDescent="0.3">
      <c r="A172" s="85" t="s">
        <v>251</v>
      </c>
      <c r="B172" s="85" t="s">
        <v>223</v>
      </c>
      <c r="C172" s="85" t="s">
        <v>259</v>
      </c>
      <c r="D172" s="85" t="s">
        <v>244</v>
      </c>
      <c r="E172" s="85">
        <v>2023</v>
      </c>
      <c r="F172" s="86">
        <v>3</v>
      </c>
      <c r="G172" s="63">
        <v>2</v>
      </c>
      <c r="H172" s="63">
        <v>1</v>
      </c>
      <c r="I172" s="63">
        <v>3470</v>
      </c>
      <c r="J172" s="63">
        <v>1970</v>
      </c>
      <c r="K172" s="63">
        <v>1500</v>
      </c>
      <c r="M172" s="84">
        <f t="shared" si="2"/>
        <v>2023</v>
      </c>
    </row>
    <row r="173" spans="1:13" x14ac:dyDescent="0.3">
      <c r="A173" s="85" t="s">
        <v>252</v>
      </c>
      <c r="B173" s="85" t="s">
        <v>223</v>
      </c>
      <c r="C173" s="85" t="s">
        <v>259</v>
      </c>
      <c r="D173" s="85" t="s">
        <v>244</v>
      </c>
      <c r="E173" s="85">
        <v>2023</v>
      </c>
      <c r="F173" s="86">
        <v>3</v>
      </c>
      <c r="G173" s="63">
        <v>3</v>
      </c>
      <c r="I173" s="63">
        <v>3550</v>
      </c>
      <c r="J173" s="63">
        <v>3550</v>
      </c>
      <c r="M173" s="84">
        <f t="shared" si="2"/>
        <v>2023</v>
      </c>
    </row>
    <row r="174" spans="1:13" x14ac:dyDescent="0.3">
      <c r="A174" s="85" t="s">
        <v>253</v>
      </c>
      <c r="B174" s="85" t="s">
        <v>223</v>
      </c>
      <c r="C174" s="85" t="s">
        <v>259</v>
      </c>
      <c r="D174" s="85" t="s">
        <v>244</v>
      </c>
      <c r="E174" s="85">
        <v>2023</v>
      </c>
      <c r="F174" s="86">
        <v>3</v>
      </c>
      <c r="G174" s="63">
        <v>2</v>
      </c>
      <c r="H174" s="63">
        <v>1</v>
      </c>
      <c r="I174" s="63">
        <v>1126.7599983215332</v>
      </c>
      <c r="J174" s="63">
        <v>1125.7599983215332</v>
      </c>
      <c r="K174" s="63">
        <v>1</v>
      </c>
      <c r="M174" s="84">
        <f t="shared" si="2"/>
        <v>2023</v>
      </c>
    </row>
    <row r="175" spans="1:13" x14ac:dyDescent="0.3">
      <c r="A175" s="85" t="s">
        <v>254</v>
      </c>
      <c r="B175" s="85" t="s">
        <v>223</v>
      </c>
      <c r="C175" s="85" t="s">
        <v>259</v>
      </c>
      <c r="D175" s="85" t="s">
        <v>244</v>
      </c>
      <c r="E175" s="85">
        <v>2023</v>
      </c>
      <c r="F175" s="86">
        <v>4</v>
      </c>
      <c r="G175" s="63">
        <v>4</v>
      </c>
      <c r="I175" s="63">
        <v>1953.719970703125</v>
      </c>
      <c r="J175" s="63">
        <v>1953.719970703125</v>
      </c>
      <c r="M175" s="84">
        <f t="shared" si="2"/>
        <v>2023</v>
      </c>
    </row>
    <row r="176" spans="1:13" x14ac:dyDescent="0.3">
      <c r="A176" s="85" t="s">
        <v>255</v>
      </c>
      <c r="B176" s="85" t="s">
        <v>223</v>
      </c>
      <c r="C176" s="85" t="s">
        <v>259</v>
      </c>
      <c r="D176" s="85" t="s">
        <v>244</v>
      </c>
      <c r="E176" s="85">
        <v>2023</v>
      </c>
      <c r="F176" s="86">
        <v>13</v>
      </c>
      <c r="G176" s="63">
        <v>13</v>
      </c>
      <c r="I176" s="63">
        <v>12171.40002822876</v>
      </c>
      <c r="J176" s="63">
        <v>12171.40002822876</v>
      </c>
      <c r="M176" s="84">
        <f t="shared" si="2"/>
        <v>2023</v>
      </c>
    </row>
    <row r="177" spans="1:13" x14ac:dyDescent="0.3">
      <c r="A177" s="85" t="s">
        <v>256</v>
      </c>
      <c r="B177" s="85" t="s">
        <v>223</v>
      </c>
      <c r="C177" s="85" t="s">
        <v>259</v>
      </c>
      <c r="D177" s="85" t="s">
        <v>244</v>
      </c>
      <c r="E177" s="85">
        <v>2023</v>
      </c>
      <c r="F177" s="86">
        <v>6</v>
      </c>
      <c r="G177" s="63">
        <v>5</v>
      </c>
      <c r="H177" s="63">
        <v>1</v>
      </c>
      <c r="I177" s="63">
        <v>2084.3199996948242</v>
      </c>
      <c r="J177" s="63">
        <v>2083.3199996948242</v>
      </c>
      <c r="K177" s="63">
        <v>1</v>
      </c>
      <c r="M177" s="84">
        <f t="shared" si="2"/>
        <v>2023</v>
      </c>
    </row>
    <row r="178" spans="1:13" x14ac:dyDescent="0.3">
      <c r="A178" s="85" t="s">
        <v>257</v>
      </c>
      <c r="B178" s="85" t="s">
        <v>223</v>
      </c>
      <c r="C178" s="85" t="s">
        <v>259</v>
      </c>
      <c r="D178" s="85" t="s">
        <v>244</v>
      </c>
      <c r="E178" s="85">
        <v>2023</v>
      </c>
      <c r="F178" s="86">
        <v>5</v>
      </c>
      <c r="G178" s="63">
        <v>3</v>
      </c>
      <c r="H178" s="63">
        <v>2</v>
      </c>
      <c r="I178" s="63">
        <v>6052.9400024414063</v>
      </c>
      <c r="J178" s="63">
        <v>2783.3500061035156</v>
      </c>
      <c r="K178" s="63">
        <v>3269.5899963378906</v>
      </c>
      <c r="M178" s="84">
        <f t="shared" si="2"/>
        <v>2023</v>
      </c>
    </row>
    <row r="179" spans="1:13" x14ac:dyDescent="0.3">
      <c r="M179" s="84">
        <f t="shared" si="2"/>
        <v>0</v>
      </c>
    </row>
    <row r="180" spans="1:13" x14ac:dyDescent="0.3">
      <c r="M180" s="84">
        <f t="shared" si="2"/>
        <v>0</v>
      </c>
    </row>
    <row r="181" spans="1:13" x14ac:dyDescent="0.3">
      <c r="M181" s="84">
        <f t="shared" si="2"/>
        <v>0</v>
      </c>
    </row>
    <row r="182" spans="1:13" x14ac:dyDescent="0.3">
      <c r="M182" s="84">
        <f t="shared" si="2"/>
        <v>0</v>
      </c>
    </row>
    <row r="183" spans="1:13" x14ac:dyDescent="0.3">
      <c r="M183" s="84">
        <f t="shared" si="2"/>
        <v>0</v>
      </c>
    </row>
    <row r="184" spans="1:13" x14ac:dyDescent="0.3">
      <c r="M184" s="84">
        <f t="shared" si="2"/>
        <v>0</v>
      </c>
    </row>
    <row r="185" spans="1:13" x14ac:dyDescent="0.3">
      <c r="M185" s="84">
        <f t="shared" si="2"/>
        <v>0</v>
      </c>
    </row>
    <row r="186" spans="1:13" x14ac:dyDescent="0.3">
      <c r="M186" s="84">
        <f t="shared" si="2"/>
        <v>0</v>
      </c>
    </row>
    <row r="187" spans="1:13" x14ac:dyDescent="0.3">
      <c r="M187" s="84">
        <f t="shared" si="2"/>
        <v>0</v>
      </c>
    </row>
    <row r="188" spans="1:13" x14ac:dyDescent="0.3">
      <c r="M188" s="84">
        <f t="shared" si="2"/>
        <v>0</v>
      </c>
    </row>
    <row r="189" spans="1:13" x14ac:dyDescent="0.3">
      <c r="M189" s="84">
        <f t="shared" si="2"/>
        <v>0</v>
      </c>
    </row>
    <row r="190" spans="1:13" x14ac:dyDescent="0.3">
      <c r="M190" s="84">
        <f t="shared" si="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2BF7B-5907-4A7E-859E-DEF29EFCE15B}">
  <sheetPr>
    <tabColor theme="9" tint="0.59999389629810485"/>
  </sheetPr>
  <dimension ref="A1:K73"/>
  <sheetViews>
    <sheetView workbookViewId="0">
      <selection activeCell="G10" sqref="G10"/>
    </sheetView>
  </sheetViews>
  <sheetFormatPr baseColWidth="10" defaultRowHeight="14.4" x14ac:dyDescent="0.3"/>
  <cols>
    <col min="2" max="2" width="59.5546875" customWidth="1"/>
    <col min="3" max="3" width="13.33203125" bestFit="1" customWidth="1"/>
    <col min="9" max="9" width="13.33203125" bestFit="1" customWidth="1"/>
    <col min="10" max="10" width="14.33203125" bestFit="1" customWidth="1"/>
  </cols>
  <sheetData>
    <row r="1" spans="1:11" x14ac:dyDescent="0.3">
      <c r="A1" s="64" t="s">
        <v>213</v>
      </c>
      <c r="B1" s="64" t="s">
        <v>8</v>
      </c>
      <c r="C1" s="64" t="s">
        <v>159</v>
      </c>
      <c r="F1" s="42"/>
      <c r="H1" s="42"/>
      <c r="I1" s="88" t="s">
        <v>269</v>
      </c>
      <c r="J1" s="91" t="s">
        <v>159</v>
      </c>
      <c r="K1" s="88" t="s">
        <v>270</v>
      </c>
    </row>
    <row r="2" spans="1:11" x14ac:dyDescent="0.3">
      <c r="A2" s="65" t="s">
        <v>152</v>
      </c>
      <c r="B2" s="65" t="s">
        <v>9</v>
      </c>
      <c r="C2" s="66">
        <v>407467922</v>
      </c>
      <c r="H2" s="90" t="s">
        <v>181</v>
      </c>
      <c r="I2" s="89" t="s">
        <v>271</v>
      </c>
      <c r="J2" s="91">
        <v>62547614869</v>
      </c>
      <c r="K2" s="90">
        <v>2022</v>
      </c>
    </row>
    <row r="3" spans="1:11" x14ac:dyDescent="0.3">
      <c r="A3" s="65" t="s">
        <v>152</v>
      </c>
      <c r="B3" s="65" t="s">
        <v>11</v>
      </c>
      <c r="C3" s="66">
        <v>8679308041</v>
      </c>
      <c r="H3" s="90" t="s">
        <v>183</v>
      </c>
      <c r="I3" s="89" t="s">
        <v>272</v>
      </c>
      <c r="J3" s="91">
        <v>25916454574</v>
      </c>
      <c r="K3" s="90">
        <v>2022</v>
      </c>
    </row>
    <row r="4" spans="1:11" x14ac:dyDescent="0.3">
      <c r="A4" s="65" t="s">
        <v>152</v>
      </c>
      <c r="B4" s="65" t="s">
        <v>12</v>
      </c>
      <c r="C4" s="66">
        <v>1737352698</v>
      </c>
      <c r="H4" s="90" t="s">
        <v>185</v>
      </c>
      <c r="I4" s="89" t="s">
        <v>273</v>
      </c>
      <c r="J4" s="91">
        <v>39756078544</v>
      </c>
      <c r="K4" s="90">
        <v>2022</v>
      </c>
    </row>
    <row r="5" spans="1:11" x14ac:dyDescent="0.3">
      <c r="A5" s="65" t="s">
        <v>152</v>
      </c>
      <c r="B5" s="65" t="s">
        <v>13</v>
      </c>
      <c r="C5" s="66">
        <v>2800047418</v>
      </c>
      <c r="H5" s="90" t="s">
        <v>187</v>
      </c>
      <c r="I5" s="89" t="s">
        <v>274</v>
      </c>
      <c r="J5" s="91">
        <v>26182939188</v>
      </c>
      <c r="K5" s="90">
        <v>2022</v>
      </c>
    </row>
    <row r="6" spans="1:11" x14ac:dyDescent="0.3">
      <c r="A6" s="65" t="s">
        <v>152</v>
      </c>
      <c r="B6" s="65" t="s">
        <v>14</v>
      </c>
      <c r="C6" s="66">
        <v>262655016</v>
      </c>
      <c r="H6" s="90" t="s">
        <v>189</v>
      </c>
      <c r="I6" s="89" t="s">
        <v>275</v>
      </c>
      <c r="J6" s="91">
        <v>38063918591</v>
      </c>
      <c r="K6" s="90">
        <v>2022</v>
      </c>
    </row>
    <row r="7" spans="1:11" x14ac:dyDescent="0.3">
      <c r="A7" s="65" t="s">
        <v>152</v>
      </c>
      <c r="B7" s="65" t="s">
        <v>15</v>
      </c>
      <c r="C7" s="66">
        <v>3583990856</v>
      </c>
      <c r="H7" s="90" t="s">
        <v>191</v>
      </c>
      <c r="I7" s="89" t="s">
        <v>276</v>
      </c>
      <c r="J7" s="91">
        <v>28160858230</v>
      </c>
      <c r="K7" s="90">
        <v>2022</v>
      </c>
    </row>
    <row r="8" spans="1:11" x14ac:dyDescent="0.3">
      <c r="A8" s="65" t="s">
        <v>152</v>
      </c>
      <c r="B8" s="65" t="s">
        <v>16</v>
      </c>
      <c r="C8" s="66">
        <v>2034316814</v>
      </c>
      <c r="H8" s="90" t="s">
        <v>193</v>
      </c>
      <c r="I8" s="89" t="s">
        <v>277</v>
      </c>
      <c r="J8" s="91">
        <v>47769336690</v>
      </c>
      <c r="K8" s="90">
        <v>2022</v>
      </c>
    </row>
    <row r="9" spans="1:11" x14ac:dyDescent="0.3">
      <c r="A9" s="65" t="s">
        <v>152</v>
      </c>
      <c r="B9" s="65" t="s">
        <v>17</v>
      </c>
      <c r="C9" s="66">
        <v>4758617331</v>
      </c>
      <c r="H9" s="90" t="s">
        <v>195</v>
      </c>
      <c r="I9" s="89" t="s">
        <v>195</v>
      </c>
      <c r="J9" s="91">
        <v>67882887917</v>
      </c>
      <c r="K9" s="90">
        <v>2022</v>
      </c>
    </row>
    <row r="10" spans="1:11" x14ac:dyDescent="0.3">
      <c r="A10" s="65" t="s">
        <v>152</v>
      </c>
      <c r="B10" s="65" t="s">
        <v>18</v>
      </c>
      <c r="C10" s="66">
        <v>6753204453</v>
      </c>
      <c r="H10" s="90" t="s">
        <v>181</v>
      </c>
      <c r="I10" s="89" t="s">
        <v>271</v>
      </c>
      <c r="J10" s="91">
        <v>123297688424</v>
      </c>
      <c r="K10" s="90">
        <v>2023</v>
      </c>
    </row>
    <row r="11" spans="1:11" x14ac:dyDescent="0.3">
      <c r="A11" s="65" t="s">
        <v>152</v>
      </c>
      <c r="B11" s="65" t="s">
        <v>19</v>
      </c>
      <c r="C11" s="66">
        <v>3201575521</v>
      </c>
      <c r="H11" s="90" t="s">
        <v>183</v>
      </c>
      <c r="I11" s="89" t="s">
        <v>272</v>
      </c>
      <c r="J11" s="91">
        <v>53387926097</v>
      </c>
      <c r="K11" s="90">
        <v>2023</v>
      </c>
    </row>
    <row r="12" spans="1:11" x14ac:dyDescent="0.3">
      <c r="A12" s="65" t="s">
        <v>152</v>
      </c>
      <c r="B12" s="65" t="s">
        <v>20</v>
      </c>
      <c r="C12" s="66">
        <v>2221404866</v>
      </c>
      <c r="H12" s="90" t="s">
        <v>185</v>
      </c>
      <c r="I12" s="89" t="s">
        <v>273</v>
      </c>
      <c r="J12" s="91">
        <v>83622682653</v>
      </c>
      <c r="K12" s="90">
        <v>2023</v>
      </c>
    </row>
    <row r="13" spans="1:11" x14ac:dyDescent="0.3">
      <c r="A13" s="65" t="s">
        <v>152</v>
      </c>
      <c r="B13" s="65" t="s">
        <v>21</v>
      </c>
      <c r="C13" s="66">
        <v>3659647989</v>
      </c>
      <c r="H13" s="90" t="s">
        <v>187</v>
      </c>
      <c r="I13" s="89" t="s">
        <v>274</v>
      </c>
      <c r="J13" s="91">
        <v>55217276720</v>
      </c>
      <c r="K13" s="90">
        <v>2023</v>
      </c>
    </row>
    <row r="14" spans="1:11" x14ac:dyDescent="0.3">
      <c r="A14" s="65" t="s">
        <v>152</v>
      </c>
      <c r="B14" s="65" t="s">
        <v>22</v>
      </c>
      <c r="C14" s="66">
        <v>8124872990</v>
      </c>
      <c r="H14" s="90" t="s">
        <v>189</v>
      </c>
      <c r="I14" s="89" t="s">
        <v>275</v>
      </c>
      <c r="J14" s="91">
        <v>81369454788</v>
      </c>
      <c r="K14" s="90">
        <v>2023</v>
      </c>
    </row>
    <row r="15" spans="1:11" x14ac:dyDescent="0.3">
      <c r="A15" s="65" t="s">
        <v>152</v>
      </c>
      <c r="B15" s="66" t="s">
        <v>180</v>
      </c>
      <c r="C15" s="66">
        <v>5310346832</v>
      </c>
      <c r="D15" s="65" t="s">
        <v>23</v>
      </c>
      <c r="H15" s="90" t="s">
        <v>191</v>
      </c>
      <c r="I15" s="89" t="s">
        <v>276</v>
      </c>
      <c r="J15" s="91">
        <v>60100772822</v>
      </c>
      <c r="K15" s="90">
        <v>2023</v>
      </c>
    </row>
    <row r="16" spans="1:11" x14ac:dyDescent="0.3">
      <c r="A16" s="65" t="s">
        <v>152</v>
      </c>
      <c r="B16" s="65" t="s">
        <v>24</v>
      </c>
      <c r="C16" s="66">
        <v>4426753648</v>
      </c>
      <c r="H16" s="90" t="s">
        <v>193</v>
      </c>
      <c r="I16" s="89" t="s">
        <v>277</v>
      </c>
      <c r="J16" s="91">
        <v>101137826928</v>
      </c>
      <c r="K16" s="90">
        <v>2023</v>
      </c>
    </row>
    <row r="17" spans="1:11" x14ac:dyDescent="0.3">
      <c r="A17" s="65" t="s">
        <v>152</v>
      </c>
      <c r="B17" s="65" t="s">
        <v>25</v>
      </c>
      <c r="C17" s="66">
        <v>2848626065</v>
      </c>
      <c r="H17" s="90" t="s">
        <v>195</v>
      </c>
      <c r="I17" s="89" t="s">
        <v>195</v>
      </c>
      <c r="J17" s="91">
        <v>144501588280</v>
      </c>
      <c r="K17" s="90">
        <v>2023</v>
      </c>
    </row>
    <row r="18" spans="1:11" x14ac:dyDescent="0.3">
      <c r="A18" s="65" t="s">
        <v>152</v>
      </c>
      <c r="B18" s="65" t="s">
        <v>26</v>
      </c>
      <c r="C18" s="66">
        <v>22990241675</v>
      </c>
      <c r="H18" s="43"/>
      <c r="I18" s="44"/>
      <c r="J18" s="43"/>
    </row>
    <row r="19" spans="1:11" x14ac:dyDescent="0.3">
      <c r="A19" s="65" t="s">
        <v>152</v>
      </c>
      <c r="B19" s="65" t="s">
        <v>28</v>
      </c>
      <c r="C19" s="66">
        <v>51976228569</v>
      </c>
      <c r="H19" s="43"/>
      <c r="I19" s="44"/>
      <c r="J19" s="43"/>
    </row>
    <row r="20" spans="1:11" x14ac:dyDescent="0.3">
      <c r="A20" s="65" t="s">
        <v>152</v>
      </c>
      <c r="B20" s="65" t="s">
        <v>30</v>
      </c>
      <c r="C20" s="66">
        <v>24319518325</v>
      </c>
      <c r="H20" s="43"/>
      <c r="I20" s="44"/>
      <c r="J20" s="43"/>
    </row>
    <row r="21" spans="1:11" x14ac:dyDescent="0.3">
      <c r="A21" s="65" t="s">
        <v>152</v>
      </c>
      <c r="B21" s="65" t="s">
        <v>32</v>
      </c>
      <c r="C21" s="66">
        <v>15561352430</v>
      </c>
      <c r="H21" s="43"/>
      <c r="I21" s="44"/>
      <c r="J21" s="43"/>
    </row>
    <row r="22" spans="1:11" x14ac:dyDescent="0.3">
      <c r="A22" s="65" t="s">
        <v>152</v>
      </c>
      <c r="B22" s="65" t="s">
        <v>34</v>
      </c>
      <c r="C22" s="66">
        <v>6501968941</v>
      </c>
      <c r="H22" s="43"/>
      <c r="I22" s="44"/>
      <c r="J22" s="43"/>
    </row>
    <row r="23" spans="1:11" x14ac:dyDescent="0.3">
      <c r="A23" s="65" t="s">
        <v>152</v>
      </c>
      <c r="B23" s="65" t="s">
        <v>35</v>
      </c>
      <c r="C23" s="66">
        <v>2994142813</v>
      </c>
      <c r="H23" s="43"/>
      <c r="I23" s="44"/>
      <c r="J23" s="43"/>
    </row>
    <row r="24" spans="1:11" x14ac:dyDescent="0.3">
      <c r="A24" s="65" t="s">
        <v>152</v>
      </c>
      <c r="B24" s="65" t="s">
        <v>36</v>
      </c>
      <c r="C24" s="66">
        <v>14630010343</v>
      </c>
      <c r="H24" s="43"/>
      <c r="I24" s="44"/>
      <c r="J24" s="43"/>
    </row>
    <row r="25" spans="1:11" x14ac:dyDescent="0.3">
      <c r="A25" s="65" t="s">
        <v>152</v>
      </c>
      <c r="B25" s="65" t="s">
        <v>37</v>
      </c>
      <c r="C25" s="66">
        <v>20633240851</v>
      </c>
      <c r="H25" s="43"/>
      <c r="I25" s="44"/>
      <c r="J25" s="43"/>
    </row>
    <row r="26" spans="1:11" x14ac:dyDescent="0.3">
      <c r="A26" s="65" t="s">
        <v>152</v>
      </c>
      <c r="B26" s="65" t="s">
        <v>38</v>
      </c>
      <c r="C26" s="66">
        <v>5055912349</v>
      </c>
      <c r="H26" s="43"/>
      <c r="I26" s="44"/>
      <c r="J26" s="43"/>
    </row>
    <row r="27" spans="1:11" x14ac:dyDescent="0.3">
      <c r="A27" s="65" t="s">
        <v>152</v>
      </c>
      <c r="B27" s="65" t="s">
        <v>39</v>
      </c>
      <c r="C27" s="66">
        <v>28307427601</v>
      </c>
      <c r="H27" s="43"/>
      <c r="I27" s="44"/>
      <c r="J27" s="43"/>
    </row>
    <row r="28" spans="1:11" x14ac:dyDescent="0.3">
      <c r="A28" s="65" t="s">
        <v>152</v>
      </c>
      <c r="B28" s="65" t="s">
        <v>40</v>
      </c>
      <c r="C28" s="66">
        <v>2904857237</v>
      </c>
      <c r="H28" s="43"/>
      <c r="I28" s="44"/>
      <c r="J28" s="43"/>
    </row>
    <row r="29" spans="1:11" x14ac:dyDescent="0.3">
      <c r="A29" s="65" t="s">
        <v>152</v>
      </c>
      <c r="B29" s="65" t="s">
        <v>41</v>
      </c>
      <c r="C29" s="66">
        <v>4375280556</v>
      </c>
      <c r="H29" s="43"/>
      <c r="I29" s="44"/>
      <c r="J29" s="43"/>
    </row>
    <row r="30" spans="1:11" x14ac:dyDescent="0.3">
      <c r="A30" s="65" t="s">
        <v>152</v>
      </c>
      <c r="B30" s="65" t="s">
        <v>42</v>
      </c>
      <c r="C30" s="66">
        <v>11444234894</v>
      </c>
      <c r="H30" s="43"/>
      <c r="I30" s="44"/>
      <c r="J30" s="43"/>
    </row>
    <row r="31" spans="1:11" x14ac:dyDescent="0.3">
      <c r="A31" s="65" t="s">
        <v>152</v>
      </c>
      <c r="B31" s="65" t="s">
        <v>44</v>
      </c>
      <c r="C31" s="66">
        <v>18289620595</v>
      </c>
      <c r="H31" s="43"/>
      <c r="I31" s="44"/>
      <c r="J31" s="43"/>
    </row>
    <row r="32" spans="1:11" x14ac:dyDescent="0.3">
      <c r="A32" s="65" t="s">
        <v>152</v>
      </c>
      <c r="B32" s="65" t="s">
        <v>45</v>
      </c>
      <c r="C32" s="66">
        <v>3658593873</v>
      </c>
      <c r="H32" s="43"/>
      <c r="I32" s="44"/>
      <c r="J32" s="43"/>
    </row>
    <row r="33" spans="1:10" x14ac:dyDescent="0.3">
      <c r="A33" s="65" t="s">
        <v>152</v>
      </c>
      <c r="B33" s="65" t="s">
        <v>47</v>
      </c>
      <c r="C33" s="66">
        <v>5067197412</v>
      </c>
      <c r="H33" s="43"/>
      <c r="I33" s="44"/>
      <c r="J33" s="43"/>
    </row>
    <row r="34" spans="1:10" x14ac:dyDescent="0.3">
      <c r="A34" s="65" t="s">
        <v>152</v>
      </c>
      <c r="B34" s="65" t="s">
        <v>48</v>
      </c>
      <c r="C34" s="66">
        <v>10132683436</v>
      </c>
      <c r="H34" s="43"/>
      <c r="I34" s="44"/>
      <c r="J34" s="43"/>
    </row>
    <row r="35" spans="1:10" x14ac:dyDescent="0.3">
      <c r="A35" s="65" t="s">
        <v>152</v>
      </c>
      <c r="B35" s="65" t="s">
        <v>49</v>
      </c>
      <c r="C35" s="66">
        <v>15263368253</v>
      </c>
      <c r="H35" s="43"/>
      <c r="I35" s="44"/>
      <c r="J35" s="43"/>
    </row>
    <row r="36" spans="1:10" x14ac:dyDescent="0.3">
      <c r="A36" s="65" t="s">
        <v>152</v>
      </c>
      <c r="B36" s="65" t="s">
        <v>50</v>
      </c>
      <c r="C36" s="66">
        <v>5149659234</v>
      </c>
      <c r="H36" s="43"/>
      <c r="I36" s="44"/>
      <c r="J36" s="43"/>
    </row>
    <row r="37" spans="1:10" x14ac:dyDescent="0.3">
      <c r="A37" s="65" t="s">
        <v>152</v>
      </c>
      <c r="B37" s="65" t="s">
        <v>51</v>
      </c>
      <c r="C37" s="66">
        <v>6214360756</v>
      </c>
      <c r="H37" s="43"/>
      <c r="I37" s="44"/>
      <c r="J37" s="43"/>
    </row>
    <row r="38" spans="1:10" x14ac:dyDescent="0.3">
      <c r="A38" s="65" t="s">
        <v>151</v>
      </c>
      <c r="B38" s="65" t="s">
        <v>9</v>
      </c>
      <c r="C38" s="66">
        <v>841434877</v>
      </c>
    </row>
    <row r="39" spans="1:10" x14ac:dyDescent="0.3">
      <c r="A39" s="65" t="s">
        <v>151</v>
      </c>
      <c r="B39" s="65" t="s">
        <v>11</v>
      </c>
      <c r="C39" s="66">
        <v>17582830090</v>
      </c>
    </row>
    <row r="40" spans="1:10" x14ac:dyDescent="0.3">
      <c r="A40" s="65" t="s">
        <v>151</v>
      </c>
      <c r="B40" s="65" t="s">
        <v>12</v>
      </c>
      <c r="C40" s="66">
        <v>3674818239</v>
      </c>
    </row>
    <row r="41" spans="1:10" x14ac:dyDescent="0.3">
      <c r="A41" s="65" t="s">
        <v>151</v>
      </c>
      <c r="B41" s="65" t="s">
        <v>13</v>
      </c>
      <c r="C41" s="66">
        <v>5645709328</v>
      </c>
    </row>
    <row r="42" spans="1:10" x14ac:dyDescent="0.3">
      <c r="A42" s="65" t="s">
        <v>151</v>
      </c>
      <c r="B42" s="65" t="s">
        <v>14</v>
      </c>
      <c r="C42" s="66">
        <v>546528429</v>
      </c>
    </row>
    <row r="43" spans="1:10" x14ac:dyDescent="0.3">
      <c r="A43" s="65" t="s">
        <v>151</v>
      </c>
      <c r="B43" s="65" t="s">
        <v>15</v>
      </c>
      <c r="C43" s="66">
        <v>7638962087</v>
      </c>
    </row>
    <row r="44" spans="1:10" x14ac:dyDescent="0.3">
      <c r="A44" s="65" t="s">
        <v>151</v>
      </c>
      <c r="B44" s="65" t="s">
        <v>16</v>
      </c>
      <c r="C44" s="66">
        <v>4497665402</v>
      </c>
    </row>
    <row r="45" spans="1:10" x14ac:dyDescent="0.3">
      <c r="A45" s="65" t="s">
        <v>151</v>
      </c>
      <c r="B45" s="65" t="s">
        <v>17</v>
      </c>
      <c r="C45" s="66">
        <v>9785542158</v>
      </c>
    </row>
    <row r="46" spans="1:10" x14ac:dyDescent="0.3">
      <c r="A46" s="65" t="s">
        <v>151</v>
      </c>
      <c r="B46" s="65" t="s">
        <v>18</v>
      </c>
      <c r="C46" s="66">
        <v>13922265802</v>
      </c>
    </row>
    <row r="47" spans="1:10" x14ac:dyDescent="0.3">
      <c r="A47" s="65" t="s">
        <v>151</v>
      </c>
      <c r="B47" s="65" t="s">
        <v>19</v>
      </c>
      <c r="C47" s="66">
        <v>7051464050</v>
      </c>
    </row>
    <row r="48" spans="1:10" x14ac:dyDescent="0.3">
      <c r="A48" s="65" t="s">
        <v>151</v>
      </c>
      <c r="B48" s="65" t="s">
        <v>20</v>
      </c>
      <c r="C48" s="66">
        <v>4813813501</v>
      </c>
    </row>
    <row r="49" spans="1:3" x14ac:dyDescent="0.3">
      <c r="A49" s="65" t="s">
        <v>151</v>
      </c>
      <c r="B49" s="65" t="s">
        <v>21</v>
      </c>
      <c r="C49" s="66">
        <v>7716282396</v>
      </c>
    </row>
    <row r="50" spans="1:3" x14ac:dyDescent="0.3">
      <c r="A50" s="65" t="s">
        <v>151</v>
      </c>
      <c r="B50" s="65" t="s">
        <v>22</v>
      </c>
      <c r="C50" s="66">
        <v>17301363745</v>
      </c>
    </row>
    <row r="51" spans="1:3" x14ac:dyDescent="0.3">
      <c r="A51" s="65" t="s">
        <v>151</v>
      </c>
      <c r="B51" s="66" t="s">
        <v>180</v>
      </c>
      <c r="C51" s="66">
        <v>11187786825</v>
      </c>
    </row>
    <row r="52" spans="1:3" x14ac:dyDescent="0.3">
      <c r="A52" s="65" t="s">
        <v>151</v>
      </c>
      <c r="B52" s="65" t="s">
        <v>24</v>
      </c>
      <c r="C52" s="66">
        <v>10044630912</v>
      </c>
    </row>
    <row r="53" spans="1:3" x14ac:dyDescent="0.3">
      <c r="A53" s="65" t="s">
        <v>151</v>
      </c>
      <c r="B53" s="65" t="s">
        <v>25</v>
      </c>
      <c r="C53" s="66">
        <v>5925163414</v>
      </c>
    </row>
    <row r="54" spans="1:3" x14ac:dyDescent="0.3">
      <c r="A54" s="65" t="s">
        <v>151</v>
      </c>
      <c r="B54" s="65" t="s">
        <v>26</v>
      </c>
      <c r="C54" s="66">
        <v>47868208728</v>
      </c>
    </row>
    <row r="55" spans="1:3" x14ac:dyDescent="0.3">
      <c r="A55" s="65" t="s">
        <v>151</v>
      </c>
      <c r="B55" s="65" t="s">
        <v>28</v>
      </c>
      <c r="C55" s="66">
        <v>107155091924</v>
      </c>
    </row>
    <row r="56" spans="1:3" x14ac:dyDescent="0.3">
      <c r="A56" s="65" t="s">
        <v>151</v>
      </c>
      <c r="B56" s="65" t="s">
        <v>30</v>
      </c>
      <c r="C56" s="66">
        <v>50064057912</v>
      </c>
    </row>
    <row r="57" spans="1:3" x14ac:dyDescent="0.3">
      <c r="A57" s="65" t="s">
        <v>151</v>
      </c>
      <c r="B57" s="65" t="s">
        <v>32</v>
      </c>
      <c r="C57" s="66">
        <v>31725881223</v>
      </c>
    </row>
    <row r="58" spans="1:3" x14ac:dyDescent="0.3">
      <c r="A58" s="65" t="s">
        <v>151</v>
      </c>
      <c r="B58" s="65" t="s">
        <v>34</v>
      </c>
      <c r="C58" s="66">
        <v>13494564911</v>
      </c>
    </row>
    <row r="59" spans="1:3" x14ac:dyDescent="0.3">
      <c r="A59" s="65" t="s">
        <v>151</v>
      </c>
      <c r="B59" s="65" t="s">
        <v>35</v>
      </c>
      <c r="C59" s="66">
        <v>6145943874</v>
      </c>
    </row>
    <row r="60" spans="1:3" x14ac:dyDescent="0.3">
      <c r="A60" s="65" t="s">
        <v>151</v>
      </c>
      <c r="B60" s="65" t="s">
        <v>36</v>
      </c>
      <c r="C60" s="66">
        <v>31193104002</v>
      </c>
    </row>
    <row r="61" spans="1:3" x14ac:dyDescent="0.3">
      <c r="A61" s="65" t="s">
        <v>151</v>
      </c>
      <c r="B61" s="65" t="s">
        <v>37</v>
      </c>
      <c r="C61" s="66">
        <v>46286162569</v>
      </c>
    </row>
    <row r="62" spans="1:3" x14ac:dyDescent="0.3">
      <c r="A62" s="65" t="s">
        <v>151</v>
      </c>
      <c r="B62" s="65" t="s">
        <v>38</v>
      </c>
      <c r="C62" s="66">
        <v>10015807138</v>
      </c>
    </row>
    <row r="63" spans="1:3" x14ac:dyDescent="0.3">
      <c r="A63" s="65" t="s">
        <v>151</v>
      </c>
      <c r="B63" s="65" t="s">
        <v>39</v>
      </c>
      <c r="C63" s="66">
        <v>60526083517</v>
      </c>
    </row>
    <row r="64" spans="1:3" x14ac:dyDescent="0.3">
      <c r="A64" s="65" t="s">
        <v>151</v>
      </c>
      <c r="B64" s="65" t="s">
        <v>40</v>
      </c>
      <c r="C64" s="66">
        <v>6195313861</v>
      </c>
    </row>
    <row r="65" spans="1:3" x14ac:dyDescent="0.3">
      <c r="A65" s="65" t="s">
        <v>151</v>
      </c>
      <c r="B65" s="65" t="s">
        <v>41</v>
      </c>
      <c r="C65" s="66">
        <v>9239054783</v>
      </c>
    </row>
    <row r="66" spans="1:3" x14ac:dyDescent="0.3">
      <c r="A66" s="65" t="s">
        <v>151</v>
      </c>
      <c r="B66" s="65" t="s">
        <v>42</v>
      </c>
      <c r="C66" s="66">
        <v>22551986798</v>
      </c>
    </row>
    <row r="67" spans="1:3" x14ac:dyDescent="0.3">
      <c r="A67" s="65" t="s">
        <v>151</v>
      </c>
      <c r="B67" s="65" t="s">
        <v>44</v>
      </c>
      <c r="C67" s="66">
        <v>38545427707</v>
      </c>
    </row>
    <row r="68" spans="1:3" x14ac:dyDescent="0.3">
      <c r="A68" s="65" t="s">
        <v>151</v>
      </c>
      <c r="B68" s="65" t="s">
        <v>45</v>
      </c>
      <c r="C68" s="66">
        <v>7019466681</v>
      </c>
    </row>
    <row r="69" spans="1:3" x14ac:dyDescent="0.3">
      <c r="A69" s="65" t="s">
        <v>151</v>
      </c>
      <c r="B69" s="65" t="s">
        <v>47</v>
      </c>
      <c r="C69" s="66">
        <v>10506999584</v>
      </c>
    </row>
    <row r="70" spans="1:3" x14ac:dyDescent="0.3">
      <c r="A70" s="65" t="s">
        <v>151</v>
      </c>
      <c r="B70" s="65" t="s">
        <v>48</v>
      </c>
      <c r="C70" s="66">
        <v>21019940795</v>
      </c>
    </row>
    <row r="71" spans="1:3" x14ac:dyDescent="0.3">
      <c r="A71" s="65" t="s">
        <v>151</v>
      </c>
      <c r="B71" s="65" t="s">
        <v>49</v>
      </c>
      <c r="C71" s="66">
        <v>31695334167</v>
      </c>
    </row>
    <row r="72" spans="1:3" x14ac:dyDescent="0.3">
      <c r="A72" s="65" t="s">
        <v>151</v>
      </c>
      <c r="B72" s="65" t="s">
        <v>50</v>
      </c>
      <c r="C72" s="66">
        <v>10427088358</v>
      </c>
    </row>
    <row r="73" spans="1:3" x14ac:dyDescent="0.3">
      <c r="A73" s="65" t="s">
        <v>151</v>
      </c>
      <c r="B73" s="65" t="s">
        <v>51</v>
      </c>
      <c r="C73" s="66">
        <v>12783436925</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E961C-C7C0-4A7D-AF84-44FA898DE3C0}">
  <sheetPr>
    <tabColor theme="9" tint="0.59999389629810485"/>
  </sheetPr>
  <dimension ref="A1:J26"/>
  <sheetViews>
    <sheetView showGridLines="0" workbookViewId="0">
      <selection activeCell="G4" sqref="G4"/>
    </sheetView>
  </sheetViews>
  <sheetFormatPr baseColWidth="10" defaultColWidth="11.5546875" defaultRowHeight="14.4" x14ac:dyDescent="0.3"/>
  <cols>
    <col min="1" max="1" width="18.109375" style="52" customWidth="1"/>
    <col min="2" max="2" width="14.6640625" style="52" customWidth="1"/>
    <col min="3" max="3" width="7.88671875" style="52" customWidth="1"/>
    <col min="4" max="4" width="15.88671875" style="52" customWidth="1"/>
    <col min="5" max="5" width="8.88671875" style="52" customWidth="1"/>
    <col min="6" max="6" width="19.6640625" style="52" customWidth="1"/>
    <col min="7" max="7" width="14.6640625" style="52" bestFit="1" customWidth="1"/>
    <col min="8" max="9" width="12.33203125" style="52" bestFit="1" customWidth="1"/>
    <col min="10" max="16384" width="11.5546875" style="52"/>
  </cols>
  <sheetData>
    <row r="1" spans="1:10" ht="37.65" customHeight="1" x14ac:dyDescent="0.3">
      <c r="C1" s="54"/>
      <c r="D1" s="54"/>
      <c r="E1" s="54"/>
    </row>
    <row r="2" spans="1:10" x14ac:dyDescent="0.3">
      <c r="C2" s="54"/>
      <c r="D2" s="54"/>
      <c r="E2" s="54"/>
    </row>
    <row r="4" spans="1:10" x14ac:dyDescent="0.3">
      <c r="B4" s="55" t="s">
        <v>197</v>
      </c>
      <c r="C4" s="56"/>
      <c r="D4" s="57">
        <f>D21/B21</f>
        <v>885.33145227272485</v>
      </c>
    </row>
    <row r="7" spans="1:10" ht="57.6" x14ac:dyDescent="0.3">
      <c r="A7" s="58" t="s">
        <v>198</v>
      </c>
      <c r="B7" s="113" t="s">
        <v>120</v>
      </c>
      <c r="C7" s="114" t="s">
        <v>125</v>
      </c>
      <c r="D7" s="115" t="s">
        <v>199</v>
      </c>
      <c r="E7" s="114" t="s">
        <v>125</v>
      </c>
      <c r="G7" s="78"/>
      <c r="H7" s="63"/>
      <c r="I7" s="63"/>
      <c r="J7" s="78"/>
    </row>
    <row r="8" spans="1:10" x14ac:dyDescent="0.3">
      <c r="A8" s="22" t="s">
        <v>200</v>
      </c>
      <c r="B8" s="63">
        <v>314581</v>
      </c>
      <c r="C8" s="21">
        <f t="shared" ref="C8:C21" si="0">+B8/$B$21</f>
        <v>5.341986765133161E-2</v>
      </c>
      <c r="D8" s="111">
        <v>12016868.30660581</v>
      </c>
      <c r="E8" s="21">
        <f t="shared" ref="E8:E21" si="1">+D8/$D$21</f>
        <v>2.3049193166443686E-3</v>
      </c>
      <c r="G8" s="80"/>
      <c r="H8" s="63"/>
      <c r="I8" s="63"/>
      <c r="J8" s="78"/>
    </row>
    <row r="9" spans="1:10" x14ac:dyDescent="0.3">
      <c r="A9" s="52" t="s">
        <v>201</v>
      </c>
      <c r="B9" s="63">
        <v>456059</v>
      </c>
      <c r="C9" s="8">
        <f t="shared" si="0"/>
        <v>7.7444637219662479E-2</v>
      </c>
      <c r="D9" s="111">
        <v>62948866.293671459</v>
      </c>
      <c r="E9" s="8">
        <f t="shared" si="1"/>
        <v>1.2074032449984342E-2</v>
      </c>
      <c r="G9" s="80"/>
      <c r="H9" s="63"/>
      <c r="I9" s="63"/>
      <c r="J9" s="78"/>
    </row>
    <row r="10" spans="1:10" x14ac:dyDescent="0.3">
      <c r="A10" s="52" t="s">
        <v>202</v>
      </c>
      <c r="B10" s="63">
        <v>493844</v>
      </c>
      <c r="C10" s="8">
        <f t="shared" si="0"/>
        <v>8.3861012331972393E-2</v>
      </c>
      <c r="D10" s="111">
        <v>115924922.72409406</v>
      </c>
      <c r="E10" s="8">
        <f t="shared" si="1"/>
        <v>2.2235210276906215E-2</v>
      </c>
      <c r="G10" s="80"/>
      <c r="H10" s="63"/>
      <c r="I10" s="63"/>
      <c r="J10" s="78"/>
    </row>
    <row r="11" spans="1:10" x14ac:dyDescent="0.3">
      <c r="A11" s="52" t="s">
        <v>203</v>
      </c>
      <c r="B11" s="63">
        <v>479774</v>
      </c>
      <c r="C11" s="8">
        <f t="shared" si="0"/>
        <v>8.1471746807817297E-2</v>
      </c>
      <c r="D11" s="111">
        <v>157653776.68369204</v>
      </c>
      <c r="E11" s="8">
        <f t="shared" si="1"/>
        <v>3.0239096073011434E-2</v>
      </c>
      <c r="G11" s="80"/>
      <c r="H11" s="63"/>
      <c r="I11" s="63"/>
      <c r="J11" s="78"/>
    </row>
    <row r="12" spans="1:10" x14ac:dyDescent="0.3">
      <c r="A12" s="52" t="s">
        <v>204</v>
      </c>
      <c r="B12" s="63">
        <v>562461</v>
      </c>
      <c r="C12" s="8">
        <f t="shared" si="0"/>
        <v>9.5513054440781966E-2</v>
      </c>
      <c r="D12" s="111">
        <v>238740859.04256022</v>
      </c>
      <c r="E12" s="8">
        <f t="shared" si="1"/>
        <v>4.5792165116511518E-2</v>
      </c>
      <c r="G12" s="80"/>
      <c r="H12" s="63"/>
      <c r="I12" s="63"/>
      <c r="J12" s="78"/>
    </row>
    <row r="13" spans="1:10" x14ac:dyDescent="0.3">
      <c r="A13" s="52" t="s">
        <v>205</v>
      </c>
      <c r="B13" s="63">
        <v>615162</v>
      </c>
      <c r="C13" s="8">
        <f t="shared" si="0"/>
        <v>0.10446235667166312</v>
      </c>
      <c r="D13" s="111">
        <v>314842010.98236406</v>
      </c>
      <c r="E13" s="8">
        <f t="shared" si="1"/>
        <v>6.0388897863305341E-2</v>
      </c>
      <c r="G13" s="80"/>
      <c r="H13" s="63"/>
      <c r="I13" s="63"/>
      <c r="J13" s="78"/>
    </row>
    <row r="14" spans="1:10" x14ac:dyDescent="0.3">
      <c r="A14" s="52" t="s">
        <v>206</v>
      </c>
      <c r="B14" s="63">
        <v>289654</v>
      </c>
      <c r="C14" s="8">
        <f t="shared" si="0"/>
        <v>4.9186944998835934E-2</v>
      </c>
      <c r="D14" s="111">
        <v>180771900.4128558</v>
      </c>
      <c r="E14" s="8">
        <f t="shared" si="1"/>
        <v>3.467331375671797E-2</v>
      </c>
      <c r="G14" s="80"/>
      <c r="H14" s="63"/>
      <c r="I14" s="63"/>
      <c r="J14" s="78"/>
    </row>
    <row r="15" spans="1:10" x14ac:dyDescent="0.3">
      <c r="A15" s="52" t="s">
        <v>207</v>
      </c>
      <c r="B15" s="63">
        <v>299965</v>
      </c>
      <c r="C15" s="8">
        <f t="shared" si="0"/>
        <v>5.0937884360567509E-2</v>
      </c>
      <c r="D15" s="111">
        <v>218334754.63555348</v>
      </c>
      <c r="E15" s="8">
        <f t="shared" si="1"/>
        <v>4.187813169073816E-2</v>
      </c>
      <c r="G15" s="80"/>
      <c r="H15" s="63"/>
      <c r="I15" s="63"/>
      <c r="J15" s="78"/>
    </row>
    <row r="16" spans="1:10" x14ac:dyDescent="0.3">
      <c r="A16" s="52" t="s">
        <v>208</v>
      </c>
      <c r="B16" s="63">
        <v>215714</v>
      </c>
      <c r="C16" s="8">
        <f t="shared" si="0"/>
        <v>3.663098957196826E-2</v>
      </c>
      <c r="D16" s="111">
        <v>177428959.12843135</v>
      </c>
      <c r="E16" s="8">
        <f t="shared" si="1"/>
        <v>3.4032114257457231E-2</v>
      </c>
      <c r="G16" s="80"/>
      <c r="H16" s="63"/>
      <c r="I16" s="63"/>
      <c r="J16" s="78"/>
    </row>
    <row r="17" spans="1:10" x14ac:dyDescent="0.3">
      <c r="A17" s="52" t="s">
        <v>209</v>
      </c>
      <c r="B17" s="63">
        <v>189242</v>
      </c>
      <c r="C17" s="8">
        <f t="shared" si="0"/>
        <v>3.2135706206265782E-2</v>
      </c>
      <c r="D17" s="111">
        <v>180103741.84634101</v>
      </c>
      <c r="E17" s="8">
        <f t="shared" si="1"/>
        <v>3.4545156274481542E-2</v>
      </c>
      <c r="G17" s="80"/>
      <c r="H17" s="63"/>
      <c r="I17" s="63"/>
      <c r="J17" s="78"/>
    </row>
    <row r="18" spans="1:10" x14ac:dyDescent="0.3">
      <c r="A18" s="52" t="s">
        <v>210</v>
      </c>
      <c r="B18" s="63">
        <v>1295250</v>
      </c>
      <c r="C18" s="8">
        <f t="shared" si="0"/>
        <v>0.21994997655734858</v>
      </c>
      <c r="D18" s="111">
        <v>1631282587.0452282</v>
      </c>
      <c r="E18" s="8">
        <f t="shared" si="1"/>
        <v>0.31289139980998576</v>
      </c>
      <c r="G18" s="80"/>
      <c r="H18" s="63"/>
      <c r="I18" s="63"/>
      <c r="J18" s="78"/>
    </row>
    <row r="19" spans="1:10" x14ac:dyDescent="0.3">
      <c r="A19" s="52" t="s">
        <v>211</v>
      </c>
      <c r="B19" s="63">
        <v>353392</v>
      </c>
      <c r="C19" s="8">
        <f t="shared" si="0"/>
        <v>6.0010470654741965E-2</v>
      </c>
      <c r="D19" s="111">
        <v>816002646.41364777</v>
      </c>
      <c r="E19" s="8">
        <f t="shared" si="1"/>
        <v>0.1565150099146741</v>
      </c>
      <c r="G19" s="80"/>
      <c r="H19" s="63"/>
      <c r="I19" s="63"/>
      <c r="J19" s="78"/>
    </row>
    <row r="20" spans="1:10" x14ac:dyDescent="0.3">
      <c r="A20" s="52" t="s">
        <v>212</v>
      </c>
      <c r="B20" s="63">
        <v>323741</v>
      </c>
      <c r="C20" s="8">
        <f t="shared" si="0"/>
        <v>5.4975352527043109E-2</v>
      </c>
      <c r="D20" s="111">
        <v>1107522490.5552154</v>
      </c>
      <c r="E20" s="8">
        <f t="shared" si="1"/>
        <v>0.21243055319958196</v>
      </c>
      <c r="G20" s="80"/>
      <c r="H20" s="63"/>
      <c r="I20" s="63"/>
      <c r="J20" s="78"/>
    </row>
    <row r="21" spans="1:10" x14ac:dyDescent="0.3">
      <c r="A21" s="24" t="s">
        <v>119</v>
      </c>
      <c r="B21" s="17">
        <f>SUM(B8:B20)</f>
        <v>5888839</v>
      </c>
      <c r="C21" s="25">
        <f t="shared" si="0"/>
        <v>1</v>
      </c>
      <c r="D21" s="112">
        <f>SUM(D8:D20)</f>
        <v>5213574384.070261</v>
      </c>
      <c r="E21" s="25">
        <f t="shared" si="1"/>
        <v>1</v>
      </c>
      <c r="G21" s="59"/>
      <c r="H21" s="60"/>
      <c r="I21" s="60"/>
    </row>
    <row r="23" spans="1:10" x14ac:dyDescent="0.3">
      <c r="B23" s="32"/>
      <c r="D23" s="54"/>
    </row>
    <row r="24" spans="1:10" x14ac:dyDescent="0.3">
      <c r="B24" s="32"/>
    </row>
    <row r="25" spans="1:10" x14ac:dyDescent="0.3">
      <c r="B25" s="32"/>
    </row>
    <row r="26" spans="1:10" x14ac:dyDescent="0.3">
      <c r="B26" s="32"/>
    </row>
  </sheetData>
  <conditionalFormatting sqref="C8:C20">
    <cfRule type="dataBar" priority="1">
      <dataBar>
        <cfvo type="min"/>
        <cfvo type="max"/>
        <color rgb="FFFFB628"/>
      </dataBar>
      <extLst>
        <ext xmlns:x14="http://schemas.microsoft.com/office/spreadsheetml/2009/9/main" uri="{B025F937-C7B1-47D3-B67F-A62EFF666E3E}">
          <x14:id>{F23C10CC-5E87-4BB5-84A2-76705A7AE892}</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23C10CC-5E87-4BB5-84A2-76705A7AE892}">
            <x14:dataBar minLength="0" maxLength="100" border="1" negativeBarBorderColorSameAsPositive="0">
              <x14:cfvo type="autoMin"/>
              <x14:cfvo type="autoMax"/>
              <x14:borderColor rgb="FFFFB628"/>
              <x14:negativeFillColor rgb="FFFF0000"/>
              <x14:negativeBorderColor rgb="FFFF0000"/>
              <x14:axisColor rgb="FF000000"/>
            </x14:dataBar>
          </x14:cfRule>
          <xm:sqref>C8:C20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8CBDA-37E6-48D2-850F-65BF824A93E3}">
  <sheetPr filterMode="1"/>
  <dimension ref="A1:P28"/>
  <sheetViews>
    <sheetView workbookViewId="0">
      <selection activeCell="D21" sqref="D21"/>
    </sheetView>
  </sheetViews>
  <sheetFormatPr baseColWidth="10" defaultRowHeight="14.4" x14ac:dyDescent="0.3"/>
  <cols>
    <col min="3" max="3" width="29.5546875" bestFit="1" customWidth="1"/>
    <col min="4" max="4" width="14.88671875" customWidth="1"/>
    <col min="5" max="5" width="12.33203125" bestFit="1" customWidth="1"/>
    <col min="6" max="8" width="15.5546875" bestFit="1" customWidth="1"/>
    <col min="9" max="9" width="12.33203125" bestFit="1" customWidth="1"/>
    <col min="10" max="10" width="11.109375" bestFit="1" customWidth="1"/>
    <col min="11" max="11" width="19.109375" bestFit="1" customWidth="1"/>
    <col min="12" max="12" width="19.6640625" bestFit="1" customWidth="1"/>
    <col min="13" max="13" width="10.6640625" bestFit="1" customWidth="1"/>
    <col min="14" max="14" width="16.33203125" bestFit="1" customWidth="1"/>
    <col min="15" max="15" width="15.6640625" bestFit="1" customWidth="1"/>
  </cols>
  <sheetData>
    <row r="1" spans="1:16" s="46" customFormat="1" x14ac:dyDescent="0.3">
      <c r="A1" s="46" t="s">
        <v>161</v>
      </c>
      <c r="B1" s="46" t="s">
        <v>153</v>
      </c>
      <c r="C1" s="46" t="s">
        <v>1</v>
      </c>
      <c r="D1" s="46" t="s">
        <v>162</v>
      </c>
      <c r="E1" s="46" t="s">
        <v>163</v>
      </c>
      <c r="F1" s="46" t="s">
        <v>164</v>
      </c>
      <c r="G1" s="46" t="s">
        <v>165</v>
      </c>
      <c r="H1" s="46" t="s">
        <v>166</v>
      </c>
      <c r="I1" s="46" t="s">
        <v>167</v>
      </c>
      <c r="J1" s="46" t="s">
        <v>168</v>
      </c>
      <c r="K1" s="46" t="s">
        <v>169</v>
      </c>
      <c r="L1" s="46" t="s">
        <v>170</v>
      </c>
      <c r="M1" s="46" t="s">
        <v>2</v>
      </c>
      <c r="N1" s="46" t="s">
        <v>3</v>
      </c>
      <c r="O1" s="46" t="s">
        <v>4</v>
      </c>
    </row>
    <row r="2" spans="1:16" hidden="1" x14ac:dyDescent="0.3">
      <c r="C2" t="s">
        <v>6</v>
      </c>
      <c r="K2">
        <v>378</v>
      </c>
      <c r="L2">
        <v>230</v>
      </c>
      <c r="M2">
        <v>43</v>
      </c>
      <c r="N2">
        <v>1700</v>
      </c>
      <c r="O2">
        <v>1664</v>
      </c>
    </row>
    <row r="3" spans="1:16" hidden="1" x14ac:dyDescent="0.3">
      <c r="A3">
        <v>2022</v>
      </c>
      <c r="B3">
        <v>20223</v>
      </c>
      <c r="C3" t="s">
        <v>7</v>
      </c>
      <c r="D3" s="45">
        <v>710210.49061574705</v>
      </c>
      <c r="E3" s="45">
        <v>680826.030584238</v>
      </c>
      <c r="F3" s="45">
        <v>371625.12096127402</v>
      </c>
      <c r="G3" s="45">
        <v>309200.90962296299</v>
      </c>
      <c r="H3" s="45"/>
      <c r="I3" s="45">
        <v>166349.62999916001</v>
      </c>
      <c r="J3" s="45">
        <v>70</v>
      </c>
      <c r="K3" s="45"/>
      <c r="L3" s="45">
        <v>50</v>
      </c>
      <c r="M3" s="45">
        <v>1044</v>
      </c>
      <c r="N3" s="45">
        <v>1044</v>
      </c>
      <c r="O3" s="45"/>
      <c r="P3" s="45"/>
    </row>
    <row r="4" spans="1:16" hidden="1" x14ac:dyDescent="0.3">
      <c r="A4">
        <v>2023</v>
      </c>
      <c r="B4">
        <v>20231</v>
      </c>
      <c r="C4" t="s">
        <v>6</v>
      </c>
      <c r="D4" s="45">
        <v>24461055.9631253</v>
      </c>
      <c r="E4" s="45">
        <v>24266788.663137499</v>
      </c>
      <c r="F4" s="45">
        <v>937949.63040562498</v>
      </c>
      <c r="G4" s="45">
        <v>21696522.682412501</v>
      </c>
      <c r="H4" s="45">
        <v>1632316.3503193799</v>
      </c>
      <c r="I4" s="45">
        <v>18492813.169156801</v>
      </c>
      <c r="J4" s="45">
        <v>4805</v>
      </c>
      <c r="K4" s="45">
        <v>185</v>
      </c>
      <c r="L4" s="45">
        <v>4601</v>
      </c>
      <c r="M4" s="45">
        <v>55302</v>
      </c>
      <c r="N4" s="45">
        <v>54456</v>
      </c>
      <c r="O4" s="45">
        <v>851</v>
      </c>
      <c r="P4" s="45"/>
    </row>
    <row r="5" spans="1:16" hidden="1" x14ac:dyDescent="0.3">
      <c r="A5">
        <v>2023</v>
      </c>
      <c r="B5">
        <v>20232</v>
      </c>
      <c r="C5" t="s">
        <v>5</v>
      </c>
      <c r="D5" s="45">
        <v>752116815.78890395</v>
      </c>
      <c r="E5" s="45">
        <v>741589434.34965301</v>
      </c>
      <c r="F5" s="45">
        <v>15320735.5431886</v>
      </c>
      <c r="G5" s="45">
        <v>607618999.74059498</v>
      </c>
      <c r="H5" s="45">
        <v>118649699.06586801</v>
      </c>
      <c r="I5" s="45">
        <v>697766420.94931901</v>
      </c>
      <c r="J5" s="45">
        <v>93765</v>
      </c>
      <c r="K5" s="45">
        <v>13153</v>
      </c>
      <c r="L5" s="45">
        <v>90438</v>
      </c>
      <c r="M5" s="45">
        <v>1044686</v>
      </c>
      <c r="N5" s="45">
        <v>947610</v>
      </c>
      <c r="O5" s="45">
        <v>99719</v>
      </c>
      <c r="P5" s="45"/>
    </row>
    <row r="6" spans="1:16" hidden="1" x14ac:dyDescent="0.3">
      <c r="A6">
        <v>2023</v>
      </c>
      <c r="B6">
        <v>20232</v>
      </c>
      <c r="C6" t="s">
        <v>6</v>
      </c>
      <c r="D6" s="45">
        <v>13131481.248860899</v>
      </c>
      <c r="E6" s="45">
        <v>12847975.248860899</v>
      </c>
      <c r="F6" s="45">
        <v>568022.25995016098</v>
      </c>
      <c r="G6" s="45">
        <v>11899580.738864001</v>
      </c>
      <c r="H6" s="45">
        <v>380372.25004672998</v>
      </c>
      <c r="I6" s="45">
        <v>11510720.1862617</v>
      </c>
      <c r="J6" s="45">
        <v>3020</v>
      </c>
      <c r="K6" s="45">
        <v>146</v>
      </c>
      <c r="L6" s="45">
        <v>2904</v>
      </c>
      <c r="M6" s="45">
        <v>26155</v>
      </c>
      <c r="N6" s="45">
        <v>25694</v>
      </c>
      <c r="O6" s="45">
        <v>480</v>
      </c>
      <c r="P6" s="45"/>
    </row>
    <row r="7" spans="1:16" x14ac:dyDescent="0.3">
      <c r="A7">
        <v>2023</v>
      </c>
      <c r="B7">
        <v>20233</v>
      </c>
      <c r="C7" t="s">
        <v>5</v>
      </c>
      <c r="D7" s="45">
        <v>605102766.68948603</v>
      </c>
      <c r="E7" s="45">
        <v>602499481.37893903</v>
      </c>
      <c r="F7" s="45">
        <v>12359589.7476463</v>
      </c>
      <c r="G7" s="45">
        <v>545086130.69943702</v>
      </c>
      <c r="H7" s="45">
        <v>45053760.931855798</v>
      </c>
      <c r="I7" s="45">
        <v>249974331.61576799</v>
      </c>
      <c r="J7" s="45">
        <v>98204</v>
      </c>
      <c r="K7" s="45">
        <v>11280</v>
      </c>
      <c r="L7" s="45">
        <v>96557</v>
      </c>
      <c r="M7" s="45">
        <v>867067</v>
      </c>
      <c r="N7" s="45">
        <v>810123</v>
      </c>
      <c r="O7" s="45">
        <v>58218</v>
      </c>
      <c r="P7" s="45"/>
    </row>
    <row r="8" spans="1:16" hidden="1" x14ac:dyDescent="0.3">
      <c r="A8">
        <v>2022</v>
      </c>
      <c r="B8">
        <v>20223</v>
      </c>
      <c r="C8" t="s">
        <v>5</v>
      </c>
      <c r="D8" s="45">
        <v>769298433.73718202</v>
      </c>
      <c r="E8" s="45">
        <v>747815405.91915405</v>
      </c>
      <c r="F8" s="45">
        <v>60491786.899516299</v>
      </c>
      <c r="G8" s="45">
        <v>655546879.34376395</v>
      </c>
      <c r="H8" s="45">
        <v>31776739.675873399</v>
      </c>
      <c r="I8" s="45">
        <v>729602843.12736797</v>
      </c>
      <c r="J8" s="45">
        <v>103634</v>
      </c>
      <c r="K8" s="45">
        <v>7014</v>
      </c>
      <c r="L8" s="45">
        <v>100112</v>
      </c>
      <c r="M8" s="45">
        <v>1049164</v>
      </c>
      <c r="N8" s="45">
        <v>1012998</v>
      </c>
      <c r="O8" s="45">
        <v>37031</v>
      </c>
      <c r="P8" s="45"/>
    </row>
    <row r="9" spans="1:16" hidden="1" x14ac:dyDescent="0.3">
      <c r="A9">
        <v>2022</v>
      </c>
      <c r="B9">
        <v>20223</v>
      </c>
      <c r="C9" t="s">
        <v>6</v>
      </c>
      <c r="D9" s="45">
        <v>9223656.3182393294</v>
      </c>
      <c r="E9" s="45">
        <v>9013981.4381495696</v>
      </c>
      <c r="F9" s="45">
        <v>897073.36962371995</v>
      </c>
      <c r="G9" s="45">
        <v>7993746.7385240197</v>
      </c>
      <c r="H9" s="45">
        <v>123161.330001831</v>
      </c>
      <c r="I9" s="45">
        <v>7554930.7348179799</v>
      </c>
      <c r="J9" s="45">
        <v>2380</v>
      </c>
      <c r="K9" s="45">
        <v>20</v>
      </c>
      <c r="L9" s="45">
        <v>2283</v>
      </c>
      <c r="M9" s="45">
        <v>18052</v>
      </c>
      <c r="N9" s="45">
        <v>17989</v>
      </c>
      <c r="O9" s="45">
        <v>63</v>
      </c>
      <c r="P9" s="45"/>
    </row>
    <row r="10" spans="1:16" hidden="1" x14ac:dyDescent="0.3">
      <c r="A10">
        <v>2022</v>
      </c>
      <c r="B10">
        <v>20224</v>
      </c>
      <c r="C10" t="s">
        <v>5</v>
      </c>
      <c r="D10" s="45">
        <v>3694455485.1019802</v>
      </c>
      <c r="E10" s="45">
        <v>3615939994.8995299</v>
      </c>
      <c r="F10" s="45">
        <v>74390223.361676097</v>
      </c>
      <c r="G10" s="45">
        <v>3056096213.99296</v>
      </c>
      <c r="H10" s="45">
        <v>485453557.54489702</v>
      </c>
      <c r="I10" s="45">
        <v>3527168100.8084002</v>
      </c>
      <c r="J10" s="45">
        <v>409931</v>
      </c>
      <c r="K10" s="45">
        <v>59916</v>
      </c>
      <c r="L10" s="45">
        <v>398406</v>
      </c>
      <c r="M10" s="45">
        <v>4620719</v>
      </c>
      <c r="N10" s="45">
        <v>4207364</v>
      </c>
      <c r="O10" s="45">
        <v>422598</v>
      </c>
      <c r="P10" s="45"/>
    </row>
    <row r="11" spans="1:16" hidden="1" x14ac:dyDescent="0.3">
      <c r="A11">
        <v>2022</v>
      </c>
      <c r="B11">
        <v>20224</v>
      </c>
      <c r="C11" t="s">
        <v>6</v>
      </c>
      <c r="D11" s="45">
        <v>63959329.176665403</v>
      </c>
      <c r="E11" s="45">
        <v>63247667.136885703</v>
      </c>
      <c r="F11" s="45">
        <v>4355957.7376925601</v>
      </c>
      <c r="G11" s="45">
        <v>58119807.889065199</v>
      </c>
      <c r="H11" s="45">
        <v>771901.51012802101</v>
      </c>
      <c r="I11" s="45">
        <v>51919845.164248697</v>
      </c>
      <c r="J11" s="45">
        <v>7569</v>
      </c>
      <c r="K11" s="45">
        <v>347</v>
      </c>
      <c r="L11" s="45">
        <v>7265</v>
      </c>
      <c r="M11" s="45">
        <v>133641</v>
      </c>
      <c r="N11" s="45">
        <v>132905</v>
      </c>
      <c r="O11" s="45">
        <v>740</v>
      </c>
      <c r="P11" s="45"/>
    </row>
    <row r="12" spans="1:16" hidden="1" x14ac:dyDescent="0.3">
      <c r="A12">
        <v>2022</v>
      </c>
      <c r="B12">
        <v>20224</v>
      </c>
      <c r="C12" t="s">
        <v>7</v>
      </c>
      <c r="D12" s="45">
        <v>23551768.5697539</v>
      </c>
      <c r="E12" s="45">
        <v>23384087.419597801</v>
      </c>
      <c r="F12" s="45">
        <v>342626.42053353699</v>
      </c>
      <c r="G12" s="45">
        <v>21794355.2590531</v>
      </c>
      <c r="H12" s="45">
        <v>1247105.7400112101</v>
      </c>
      <c r="I12" s="45">
        <v>23061962.290338501</v>
      </c>
      <c r="J12" s="45">
        <v>1248</v>
      </c>
      <c r="K12" s="45">
        <v>833</v>
      </c>
      <c r="L12" s="45">
        <v>1196</v>
      </c>
      <c r="M12" s="45">
        <v>64102</v>
      </c>
      <c r="N12" s="45">
        <v>60002</v>
      </c>
      <c r="O12" s="45">
        <v>4102</v>
      </c>
      <c r="P12" s="45"/>
    </row>
    <row r="13" spans="1:16" hidden="1" x14ac:dyDescent="0.3">
      <c r="A13">
        <v>2023</v>
      </c>
      <c r="B13">
        <v>20231</v>
      </c>
      <c r="C13" t="s">
        <v>5</v>
      </c>
      <c r="D13" s="45">
        <v>1209071201.3494201</v>
      </c>
      <c r="E13" s="45">
        <v>1197365654.7399199</v>
      </c>
      <c r="F13" s="45">
        <v>19053988.9820018</v>
      </c>
      <c r="G13" s="45">
        <v>1004919189.28907</v>
      </c>
      <c r="H13" s="45">
        <v>173392476.46885201</v>
      </c>
      <c r="I13" s="45">
        <v>1149576505.95893</v>
      </c>
      <c r="J13" s="45">
        <v>117844</v>
      </c>
      <c r="K13" s="45">
        <v>21231</v>
      </c>
      <c r="L13" s="45">
        <v>114287</v>
      </c>
      <c r="M13" s="45">
        <v>1609612</v>
      </c>
      <c r="N13" s="45">
        <v>1443487</v>
      </c>
      <c r="O13" s="45">
        <v>174246</v>
      </c>
      <c r="P13" s="45"/>
    </row>
    <row r="14" spans="1:16" hidden="1" x14ac:dyDescent="0.3">
      <c r="A14">
        <v>2023</v>
      </c>
      <c r="B14">
        <v>20231</v>
      </c>
      <c r="C14" t="s">
        <v>7</v>
      </c>
      <c r="D14" s="45">
        <v>850755.71932470798</v>
      </c>
      <c r="E14" s="45">
        <v>818363.35000097705</v>
      </c>
      <c r="F14" s="45">
        <v>244962.10986328099</v>
      </c>
      <c r="G14" s="45">
        <v>512447.66013204999</v>
      </c>
      <c r="H14" s="45">
        <v>60953.580005645701</v>
      </c>
      <c r="I14" s="45">
        <v>623800.66008758498</v>
      </c>
      <c r="J14" s="45">
        <v>659</v>
      </c>
      <c r="K14" s="45">
        <v>22</v>
      </c>
      <c r="L14" s="45">
        <v>629</v>
      </c>
      <c r="M14" s="45">
        <v>2510</v>
      </c>
      <c r="N14" s="45">
        <v>2398</v>
      </c>
      <c r="O14" s="45">
        <v>112</v>
      </c>
      <c r="P14" s="45"/>
    </row>
    <row r="15" spans="1:16" hidden="1" x14ac:dyDescent="0.3">
      <c r="A15">
        <v>2023</v>
      </c>
      <c r="B15">
        <v>20232</v>
      </c>
      <c r="C15" t="s">
        <v>7</v>
      </c>
      <c r="D15" s="45">
        <v>564390.97010469402</v>
      </c>
      <c r="E15" s="45">
        <v>536432.18009614898</v>
      </c>
      <c r="F15" s="45">
        <v>116447.00003147101</v>
      </c>
      <c r="G15" s="45">
        <v>253638.04006528799</v>
      </c>
      <c r="H15" s="45">
        <v>166347.13999938901</v>
      </c>
      <c r="I15" s="45">
        <v>452607.05990600499</v>
      </c>
      <c r="J15" s="45">
        <v>63</v>
      </c>
      <c r="K15" s="45">
        <v>9</v>
      </c>
      <c r="L15" s="45">
        <v>49</v>
      </c>
      <c r="M15" s="45">
        <v>1611</v>
      </c>
      <c r="N15" s="45">
        <v>1196</v>
      </c>
      <c r="O15" s="45">
        <v>415</v>
      </c>
      <c r="P15" s="45"/>
    </row>
    <row r="16" spans="1:16" x14ac:dyDescent="0.3">
      <c r="A16">
        <v>2023</v>
      </c>
      <c r="B16">
        <v>20233</v>
      </c>
      <c r="C16" t="s">
        <v>6</v>
      </c>
      <c r="D16" s="45">
        <v>12741342.970667699</v>
      </c>
      <c r="E16" s="45">
        <v>12726299.220667699</v>
      </c>
      <c r="F16" s="45">
        <v>640114.49010759499</v>
      </c>
      <c r="G16" s="45">
        <v>11571090.680833699</v>
      </c>
      <c r="H16" s="45">
        <v>515094.04972648597</v>
      </c>
      <c r="I16" s="45">
        <v>3257412.85834789</v>
      </c>
      <c r="J16" s="45">
        <v>3359</v>
      </c>
      <c r="K16" s="45">
        <v>196</v>
      </c>
      <c r="L16" s="45">
        <v>3265</v>
      </c>
      <c r="M16" s="45">
        <v>27714</v>
      </c>
      <c r="N16" s="45">
        <v>27077</v>
      </c>
      <c r="O16" s="45">
        <v>641</v>
      </c>
      <c r="P16" s="45"/>
    </row>
    <row r="17" spans="1:16" x14ac:dyDescent="0.3">
      <c r="A17">
        <v>2023</v>
      </c>
      <c r="B17">
        <v>20233</v>
      </c>
      <c r="C17" t="s">
        <v>7</v>
      </c>
      <c r="D17" s="45">
        <v>851601.50984764099</v>
      </c>
      <c r="E17" s="45">
        <v>850583.33983421302</v>
      </c>
      <c r="F17" s="45">
        <v>698121.04049110401</v>
      </c>
      <c r="G17" s="45">
        <v>85498.779360294298</v>
      </c>
      <c r="H17" s="45">
        <v>66963.519982814702</v>
      </c>
      <c r="I17" s="45">
        <v>16427.0899963378</v>
      </c>
      <c r="J17" s="45">
        <v>82</v>
      </c>
      <c r="K17" s="45">
        <v>4</v>
      </c>
      <c r="L17" s="45">
        <v>74</v>
      </c>
      <c r="M17" s="45">
        <v>1937</v>
      </c>
      <c r="N17" s="45">
        <v>1618</v>
      </c>
      <c r="O17" s="45">
        <v>319</v>
      </c>
      <c r="P17" s="45"/>
    </row>
    <row r="18" spans="1:16" hidden="1" x14ac:dyDescent="0.3">
      <c r="A18">
        <v>2023</v>
      </c>
      <c r="B18">
        <v>20234</v>
      </c>
      <c r="C18" t="s">
        <v>5</v>
      </c>
      <c r="D18" s="45">
        <v>169595.35997009199</v>
      </c>
      <c r="E18" s="45">
        <v>169595.35997009199</v>
      </c>
      <c r="F18" s="45">
        <v>3000</v>
      </c>
      <c r="G18" s="45">
        <v>162293.35997009199</v>
      </c>
      <c r="H18" s="45">
        <v>4302</v>
      </c>
      <c r="I18" s="45"/>
      <c r="J18" s="45">
        <v>40</v>
      </c>
      <c r="K18" s="45">
        <v>3</v>
      </c>
      <c r="L18" s="45">
        <v>39</v>
      </c>
      <c r="M18" s="45">
        <v>191</v>
      </c>
      <c r="N18" s="45">
        <v>185</v>
      </c>
      <c r="O18" s="45">
        <v>6</v>
      </c>
      <c r="P18" s="45"/>
    </row>
    <row r="19" spans="1:16" hidden="1" x14ac:dyDescent="0.3">
      <c r="A19">
        <v>2023</v>
      </c>
      <c r="B19">
        <v>20234</v>
      </c>
      <c r="C19" t="s">
        <v>6</v>
      </c>
      <c r="D19" s="45">
        <v>3100</v>
      </c>
      <c r="E19" s="45">
        <v>3100</v>
      </c>
      <c r="F19" s="45"/>
      <c r="G19" s="45">
        <v>1500</v>
      </c>
      <c r="H19" s="45">
        <v>1600</v>
      </c>
      <c r="I19" s="45"/>
      <c r="J19" s="45">
        <v>2</v>
      </c>
      <c r="K19" s="45">
        <v>1</v>
      </c>
      <c r="L19" s="45">
        <v>1</v>
      </c>
      <c r="M19" s="45">
        <v>4</v>
      </c>
      <c r="N19" s="45">
        <v>2</v>
      </c>
      <c r="O19" s="45">
        <v>2</v>
      </c>
      <c r="P19" s="45"/>
    </row>
    <row r="20" spans="1:16" hidden="1" x14ac:dyDescent="0.3">
      <c r="A20">
        <v>2023</v>
      </c>
      <c r="B20">
        <v>20234</v>
      </c>
      <c r="C20" t="s">
        <v>7</v>
      </c>
      <c r="D20" s="45">
        <v>5446120.1225657398</v>
      </c>
      <c r="E20" s="45">
        <v>5446120.1225657398</v>
      </c>
      <c r="F20" s="45">
        <v>5444140.2525629997</v>
      </c>
      <c r="G20" s="45">
        <v>1200</v>
      </c>
      <c r="H20" s="45">
        <v>779.87000274658203</v>
      </c>
      <c r="I20" s="45"/>
      <c r="J20" s="45">
        <v>332</v>
      </c>
      <c r="K20" s="45">
        <v>2</v>
      </c>
      <c r="L20" s="45">
        <v>330</v>
      </c>
      <c r="M20" s="45">
        <v>10694</v>
      </c>
      <c r="N20" s="45">
        <v>10692</v>
      </c>
      <c r="O20" s="45">
        <v>2</v>
      </c>
      <c r="P20" s="45"/>
    </row>
    <row r="21" spans="1:16" x14ac:dyDescent="0.3">
      <c r="D21" s="45">
        <f>SUBTOTAL(9,D3:D20)</f>
        <v>618695711.17000139</v>
      </c>
      <c r="E21" s="45"/>
      <c r="F21" s="45"/>
      <c r="G21" s="45"/>
      <c r="H21" s="45"/>
      <c r="I21" s="45"/>
      <c r="J21" s="45"/>
      <c r="K21" s="45"/>
      <c r="L21" s="45"/>
      <c r="M21" s="45"/>
      <c r="N21" s="45"/>
      <c r="O21" s="45"/>
      <c r="P21" s="45"/>
    </row>
    <row r="22" spans="1:16" x14ac:dyDescent="0.3">
      <c r="E22" s="45"/>
      <c r="F22" s="45"/>
      <c r="G22" s="45"/>
      <c r="H22" s="45"/>
      <c r="I22" s="45"/>
      <c r="J22" s="45"/>
      <c r="K22" s="45"/>
      <c r="L22" s="45"/>
      <c r="M22" s="45"/>
      <c r="N22" s="45"/>
      <c r="O22" s="45"/>
      <c r="P22" s="45"/>
    </row>
    <row r="23" spans="1:16" x14ac:dyDescent="0.3">
      <c r="D23" s="45"/>
      <c r="E23" s="45"/>
      <c r="F23" s="45"/>
      <c r="G23" s="45"/>
      <c r="H23" s="45"/>
      <c r="I23" s="45"/>
      <c r="J23" s="45"/>
      <c r="K23" s="45"/>
      <c r="L23" s="45"/>
      <c r="M23" s="45"/>
      <c r="N23" s="45"/>
      <c r="O23" s="45"/>
      <c r="P23" s="45"/>
    </row>
    <row r="24" spans="1:16" x14ac:dyDescent="0.3">
      <c r="D24" s="45"/>
      <c r="E24" s="45"/>
      <c r="F24" s="45"/>
      <c r="G24" s="45"/>
      <c r="H24" s="45"/>
      <c r="I24" s="45"/>
      <c r="J24" s="45"/>
      <c r="K24" s="45"/>
      <c r="L24" s="45"/>
      <c r="M24" s="45"/>
      <c r="N24" s="45"/>
      <c r="O24" s="45"/>
      <c r="P24" s="45"/>
    </row>
    <row r="25" spans="1:16" x14ac:dyDescent="0.3">
      <c r="D25" s="45"/>
      <c r="E25" s="45"/>
      <c r="F25" s="45"/>
      <c r="G25" s="45"/>
      <c r="H25" s="45"/>
      <c r="I25" s="45"/>
      <c r="J25" s="45"/>
      <c r="K25" s="45"/>
      <c r="L25" s="45"/>
      <c r="M25" s="45"/>
      <c r="N25" s="45"/>
      <c r="O25" s="45"/>
      <c r="P25" s="45"/>
    </row>
    <row r="26" spans="1:16" x14ac:dyDescent="0.3">
      <c r="D26" s="45"/>
    </row>
    <row r="28" spans="1:16" x14ac:dyDescent="0.3">
      <c r="E28" s="5"/>
    </row>
  </sheetData>
  <autoFilter ref="A1:O20" xr:uid="{95D8CBDA-37E6-48D2-850F-65BF824A93E3}">
    <filterColumn colId="1">
      <filters>
        <filter val="20233"/>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F5C5-1499-4B1C-BF23-6D2958B10BC1}">
  <sheetPr>
    <tabColor theme="5" tint="0.39997558519241921"/>
  </sheetPr>
  <dimension ref="A1:O22"/>
  <sheetViews>
    <sheetView showGridLines="0" zoomScaleNormal="100" workbookViewId="0">
      <selection activeCell="B8" sqref="B8"/>
    </sheetView>
  </sheetViews>
  <sheetFormatPr baseColWidth="10" defaultColWidth="11.5546875" defaultRowHeight="14.4" x14ac:dyDescent="0.3"/>
  <cols>
    <col min="1" max="1" width="32.88671875" style="48" customWidth="1"/>
    <col min="2" max="2" width="14.88671875" style="48" bestFit="1" customWidth="1"/>
    <col min="3" max="3" width="20.6640625" style="48" customWidth="1"/>
    <col min="4" max="4" width="18.5546875" style="48" customWidth="1"/>
    <col min="5" max="5" width="1.109375" style="48" customWidth="1"/>
    <col min="6" max="6" width="18.6640625" style="48" customWidth="1"/>
    <col min="7" max="7" width="20.33203125" style="48" customWidth="1"/>
    <col min="8" max="8" width="18.5546875" style="48" customWidth="1"/>
    <col min="9" max="9" width="2.109375" style="48" customWidth="1"/>
    <col min="10" max="10" width="11.5546875" style="48"/>
    <col min="11" max="11" width="3.109375" style="48" customWidth="1"/>
    <col min="12" max="14" width="2.44140625" style="48" customWidth="1"/>
    <col min="15" max="15" width="12.33203125" style="48" bestFit="1" customWidth="1"/>
    <col min="16" max="16384" width="11.5546875" style="48"/>
  </cols>
  <sheetData>
    <row r="1" spans="1:15" ht="62.25" customHeight="1" x14ac:dyDescent="0.3"/>
    <row r="3" spans="1:15" x14ac:dyDescent="0.3">
      <c r="A3" s="37" t="s">
        <v>154</v>
      </c>
    </row>
    <row r="4" spans="1:15" x14ac:dyDescent="0.3">
      <c r="A4" s="124">
        <v>2023</v>
      </c>
    </row>
    <row r="5" spans="1:15" ht="43.2" x14ac:dyDescent="0.3">
      <c r="A5" s="3" t="s">
        <v>1</v>
      </c>
      <c r="B5" s="27" t="s">
        <v>283</v>
      </c>
      <c r="C5" s="27" t="s">
        <v>125</v>
      </c>
      <c r="D5" s="27" t="s">
        <v>279</v>
      </c>
    </row>
    <row r="6" spans="1:15" x14ac:dyDescent="0.3">
      <c r="A6" s="11" t="s">
        <v>5</v>
      </c>
      <c r="B6" s="12">
        <f>SUMIFS('source cadrage 1'!C:C,'source cadrage 1'!$A:$A,$A$4,'source cadrage 1'!$B:$B,$A6)</f>
        <v>5271999007.6823349</v>
      </c>
      <c r="C6" s="13">
        <f>B6/B$9</f>
        <v>0.99023151772258822</v>
      </c>
      <c r="D6" s="12">
        <f>SUMIFS('source cadrage 1'!D:D,'source cadrage 1'!$A:$A,$A$4,'source cadrage 1'!$B:$B,$A6)</f>
        <v>519292</v>
      </c>
    </row>
    <row r="7" spans="1:15" x14ac:dyDescent="0.3">
      <c r="A7" s="6" t="s">
        <v>6</v>
      </c>
      <c r="B7" s="7">
        <f>SUMIFS('source cadrage 1'!C:C,'source cadrage 1'!$A:$A,A$4,'source cadrage 1'!$B:$B,$A7)</f>
        <v>15795563.759591535</v>
      </c>
      <c r="C7" s="14">
        <f t="shared" ref="C7:C9" si="0">B7/B$9</f>
        <v>2.9668566045160196E-3</v>
      </c>
      <c r="D7" s="7">
        <f>SUMIFS('source cadrage 1'!D:D,'source cadrage 1'!$A:$A,$A$4,'source cadrage 1'!$B:$B,$A7)</f>
        <v>1902</v>
      </c>
    </row>
    <row r="8" spans="1:15" x14ac:dyDescent="0.3">
      <c r="A8" s="9" t="s">
        <v>7</v>
      </c>
      <c r="B8" s="10">
        <f>SUMIFS('source cadrage 1'!C:C,'source cadrage 1'!$A:$A,A$4,'source cadrage 1'!$B:$B,$A8)</f>
        <v>36211899.092651129</v>
      </c>
      <c r="C8" s="15">
        <f t="shared" si="0"/>
        <v>6.8016256728957603E-3</v>
      </c>
      <c r="D8" s="10">
        <f>SUMIFS('source cadrage 1'!D:D,'source cadrage 1'!$A:$A,$A$4,'source cadrage 1'!$B:$B,$A8)</f>
        <v>1315</v>
      </c>
    </row>
    <row r="9" spans="1:15" x14ac:dyDescent="0.3">
      <c r="A9" s="38" t="s">
        <v>157</v>
      </c>
      <c r="B9" s="2">
        <f>SUM(B6:B8)</f>
        <v>5324006470.5345774</v>
      </c>
      <c r="C9" s="16">
        <f t="shared" si="0"/>
        <v>1</v>
      </c>
      <c r="D9" s="2">
        <f>SUM(D6:D8)</f>
        <v>522509</v>
      </c>
    </row>
    <row r="10" spans="1:15" x14ac:dyDescent="0.3">
      <c r="A10" s="39"/>
      <c r="B10" s="103"/>
    </row>
    <row r="11" spans="1:15" x14ac:dyDescent="0.3">
      <c r="B11" s="102"/>
    </row>
    <row r="12" spans="1:15" ht="43.2" x14ac:dyDescent="0.3">
      <c r="A12" s="125" t="s">
        <v>5</v>
      </c>
      <c r="B12" s="30" t="s">
        <v>283</v>
      </c>
      <c r="C12" s="30" t="s">
        <v>279</v>
      </c>
      <c r="D12" s="30" t="s">
        <v>280</v>
      </c>
      <c r="E12" s="28"/>
      <c r="F12" s="30" t="s">
        <v>281</v>
      </c>
      <c r="G12" s="30" t="s">
        <v>287</v>
      </c>
      <c r="H12" s="30" t="s">
        <v>282</v>
      </c>
      <c r="I12" s="28"/>
      <c r="J12" s="30" t="s">
        <v>284</v>
      </c>
      <c r="O12" s="27" t="s">
        <v>155</v>
      </c>
    </row>
    <row r="13" spans="1:15" x14ac:dyDescent="0.3">
      <c r="A13" s="48">
        <v>2022</v>
      </c>
      <c r="B13" s="7">
        <f>SUMIFS('source cadrage 1'!$C:$C,'source cadrage 1'!$A:$A,'cadrage an'!$A13,'source cadrage 1'!$B:$B,$A$12)</f>
        <v>5403928660.4320726</v>
      </c>
      <c r="C13" s="7">
        <f>SUMIFS('source cadrage 1'!$D:$D,'source cadrage 1'!$A:$A,'cadrage an'!$A13,'source cadrage 1'!$B:$B,$A$12)</f>
        <v>553121</v>
      </c>
      <c r="D13" s="5">
        <f>C13/O13</f>
        <v>0.25837249724283895</v>
      </c>
      <c r="F13" s="7">
        <f>SUMIFS('source cadrage 1'!$E:$E,'source cadrage 1'!$A:$A,'cadrage an'!$A13,'source cadrage 1'!$B:$B,$A$12)</f>
        <v>6764366</v>
      </c>
      <c r="G13" s="7">
        <f>SUMIFS('source cadrage 1'!$F:$F,'source cadrage 1'!$A:$A,'cadrage an'!$A13,'source cadrage 1'!$B:$B,$A$12)</f>
        <v>5271051028.9972086</v>
      </c>
      <c r="H13" s="49">
        <f>G13/F13</f>
        <v>779.23799939228729</v>
      </c>
      <c r="J13" s="5">
        <f>G13/B13</f>
        <v>0.9754109205016338</v>
      </c>
      <c r="O13" s="7">
        <f>SUMIFS('source cadrage 1'!$I:$I,'source cadrage 1'!$A:$A,'cadrage an'!$A13,'source cadrage 1'!$B:$B,$A$12)</f>
        <v>2140789</v>
      </c>
    </row>
    <row r="14" spans="1:15" x14ac:dyDescent="0.3">
      <c r="A14" s="48">
        <v>2023</v>
      </c>
      <c r="B14" s="7">
        <f>SUMIFS('source cadrage 1'!$C:$C,'source cadrage 1'!$A:$A,'cadrage an'!$A14,'source cadrage 1'!$B:$B,$A$12)</f>
        <v>5271999007.6823349</v>
      </c>
      <c r="C14" s="7">
        <f>SUMIFS('source cadrage 1'!$D:$D,'source cadrage 1'!$A:$A,'cadrage an'!$A14,'source cadrage 1'!$B:$B,$A$12)</f>
        <v>519292</v>
      </c>
      <c r="D14" s="5">
        <f t="shared" ref="D14" si="1">C14/O14</f>
        <v>0.23961347485496309</v>
      </c>
      <c r="F14" s="7">
        <f>SUMIFS('source cadrage 1'!$E:$E,'source cadrage 1'!$A:$A,'cadrage an'!$A14,'source cadrage 1'!$B:$B,$A$12)</f>
        <v>5888839</v>
      </c>
      <c r="G14" s="7">
        <f>SUMIFS('source cadrage 1'!$F:$F,'source cadrage 1'!$A:$A,'cadrage an'!$A14,'source cadrage 1'!$B:$B,$A$12)</f>
        <v>5213574384.0702381</v>
      </c>
      <c r="H14" s="49">
        <f t="shared" ref="H14" si="2">G14/F14</f>
        <v>885.33145227272098</v>
      </c>
      <c r="J14" s="5">
        <f t="shared" ref="J14" si="3">G14/B14</f>
        <v>0.98891793728963895</v>
      </c>
      <c r="O14" s="7">
        <f>SUMIFS('source cadrage 1'!$I:$I,'source cadrage 1'!$A:$A,'cadrage an'!$A14,'source cadrage 1'!$B:$B,$A$12)</f>
        <v>2167207</v>
      </c>
    </row>
    <row r="15" spans="1:15" x14ac:dyDescent="0.3">
      <c r="B15" s="63"/>
      <c r="G15" s="5"/>
    </row>
    <row r="16" spans="1:15" x14ac:dyDescent="0.3">
      <c r="A16" s="48" t="s">
        <v>286</v>
      </c>
      <c r="B16" s="5"/>
    </row>
    <row r="17" spans="1:5" x14ac:dyDescent="0.3">
      <c r="A17" s="48" t="s">
        <v>285</v>
      </c>
    </row>
    <row r="18" spans="1:5" x14ac:dyDescent="0.3">
      <c r="B18" s="91"/>
    </row>
    <row r="19" spans="1:5" x14ac:dyDescent="0.3">
      <c r="B19" s="50"/>
      <c r="C19" s="49"/>
      <c r="D19" s="49"/>
      <c r="E19" s="49"/>
    </row>
    <row r="20" spans="1:5" x14ac:dyDescent="0.3">
      <c r="B20" s="32"/>
      <c r="C20" s="49"/>
      <c r="D20" s="49"/>
      <c r="E20" s="49"/>
    </row>
    <row r="21" spans="1:5" x14ac:dyDescent="0.3">
      <c r="A21" s="83"/>
      <c r="B21" s="32"/>
      <c r="C21" s="49"/>
      <c r="D21" s="49"/>
      <c r="E21" s="49"/>
    </row>
    <row r="22" spans="1:5" x14ac:dyDescent="0.3">
      <c r="C22" s="49"/>
      <c r="D22" s="49"/>
    </row>
  </sheetData>
  <dataValidations count="1">
    <dataValidation type="list" allowBlank="1" showInputMessage="1" showErrorMessage="1" sqref="A4" xr:uid="{07D70C8A-E267-441F-A542-9CCF4C8C13C9}">
      <formula1>liste_an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ADC4D-878A-46A9-9FCA-A830019395CD}">
  <dimension ref="A1:M15"/>
  <sheetViews>
    <sheetView workbookViewId="0">
      <selection activeCell="C17" sqref="C17"/>
    </sheetView>
  </sheetViews>
  <sheetFormatPr baseColWidth="10" defaultRowHeight="14.4" x14ac:dyDescent="0.3"/>
  <cols>
    <col min="2" max="2" width="29.5546875" bestFit="1" customWidth="1"/>
    <col min="3" max="3" width="13.5546875" style="63" customWidth="1"/>
    <col min="4" max="4" width="16.33203125" style="63" customWidth="1"/>
    <col min="5" max="5" width="19.44140625" style="63" customWidth="1"/>
    <col min="6" max="6" width="16.44140625" style="63" customWidth="1"/>
    <col min="7" max="7" width="14.88671875" style="63" customWidth="1"/>
    <col min="8" max="8" width="13.5546875" style="63" customWidth="1"/>
    <col min="9" max="9" width="14.44140625" style="63" customWidth="1"/>
    <col min="10" max="10" width="15.109375" style="63" customWidth="1"/>
    <col min="11" max="11" width="11.44140625" customWidth="1"/>
    <col min="12" max="12" width="42" customWidth="1"/>
  </cols>
  <sheetData>
    <row r="1" spans="1:13" ht="48.75" customHeight="1" x14ac:dyDescent="0.3">
      <c r="A1" s="26" t="s">
        <v>140</v>
      </c>
      <c r="B1" s="26" t="s">
        <v>1</v>
      </c>
      <c r="C1" s="110" t="s">
        <v>144</v>
      </c>
      <c r="D1" s="110" t="s">
        <v>278</v>
      </c>
      <c r="E1" s="110" t="s">
        <v>146</v>
      </c>
      <c r="F1" s="110" t="s">
        <v>216</v>
      </c>
      <c r="G1" s="110" t="s">
        <v>147</v>
      </c>
      <c r="H1" s="110" t="s">
        <v>148</v>
      </c>
      <c r="I1" s="110" t="s">
        <v>149</v>
      </c>
      <c r="J1" s="110" t="s">
        <v>150</v>
      </c>
      <c r="M1" s="81" t="s">
        <v>179</v>
      </c>
    </row>
    <row r="2" spans="1:13" x14ac:dyDescent="0.3">
      <c r="A2" s="104">
        <v>2022</v>
      </c>
      <c r="B2" s="105" t="s">
        <v>5</v>
      </c>
      <c r="C2" s="106">
        <v>5403928660.4320726</v>
      </c>
      <c r="D2" s="106">
        <v>553121</v>
      </c>
      <c r="E2" s="106">
        <v>6764366</v>
      </c>
      <c r="F2" s="106">
        <v>5271051028.9972086</v>
      </c>
      <c r="G2" s="106">
        <v>779.23799939228729</v>
      </c>
      <c r="H2" s="106">
        <v>97.541092050163385</v>
      </c>
      <c r="I2" s="106">
        <v>2140789</v>
      </c>
      <c r="J2" s="106">
        <v>25.837249724283893</v>
      </c>
      <c r="M2" s="81">
        <v>2022</v>
      </c>
    </row>
    <row r="3" spans="1:13" x14ac:dyDescent="0.3">
      <c r="A3" s="104">
        <v>2022</v>
      </c>
      <c r="B3" s="105" t="s">
        <v>6</v>
      </c>
      <c r="C3" s="106">
        <v>11983279.068872131</v>
      </c>
      <c r="D3" s="106">
        <v>1993</v>
      </c>
      <c r="E3" s="106">
        <v>18472</v>
      </c>
      <c r="F3" s="106">
        <v>11792799.668798126</v>
      </c>
      <c r="G3" s="106">
        <v>638.41488029439836</v>
      </c>
      <c r="H3" s="106">
        <v>98.41045677915659</v>
      </c>
      <c r="I3" s="106">
        <v>19226</v>
      </c>
      <c r="J3" s="106">
        <v>10.36617081036097</v>
      </c>
      <c r="M3" s="81">
        <v>2023</v>
      </c>
    </row>
    <row r="4" spans="1:13" x14ac:dyDescent="0.3">
      <c r="A4" s="104">
        <v>2022</v>
      </c>
      <c r="B4" s="105" t="s">
        <v>7</v>
      </c>
      <c r="C4" s="106">
        <v>25820791.690204125</v>
      </c>
      <c r="D4" s="106">
        <v>1528</v>
      </c>
      <c r="E4" s="106">
        <v>67357</v>
      </c>
      <c r="F4" s="106">
        <v>25418273.400006752</v>
      </c>
      <c r="G4" s="106">
        <v>377.3664711909193</v>
      </c>
      <c r="H4" s="106">
        <v>98.44110786754041</v>
      </c>
      <c r="I4" s="106">
        <v>66892</v>
      </c>
      <c r="J4" s="106">
        <v>2.2842791365185673</v>
      </c>
    </row>
    <row r="5" spans="1:13" x14ac:dyDescent="0.3">
      <c r="A5" s="107">
        <v>2023</v>
      </c>
      <c r="B5" s="108" t="s">
        <v>5</v>
      </c>
      <c r="C5" s="109">
        <v>5271999007.6823349</v>
      </c>
      <c r="D5" s="109">
        <v>519292</v>
      </c>
      <c r="E5" s="109">
        <v>5888839</v>
      </c>
      <c r="F5" s="109">
        <v>5213574384.0702381</v>
      </c>
      <c r="G5" s="109">
        <v>885.33145227272098</v>
      </c>
      <c r="H5" s="109">
        <v>98.89179372896389</v>
      </c>
      <c r="I5" s="109">
        <v>2167207</v>
      </c>
      <c r="J5" s="109">
        <v>23.961347485496308</v>
      </c>
    </row>
    <row r="6" spans="1:13" x14ac:dyDescent="0.3">
      <c r="A6" s="107">
        <v>2023</v>
      </c>
      <c r="B6" s="108" t="s">
        <v>6</v>
      </c>
      <c r="C6" s="109">
        <v>15795563.759591535</v>
      </c>
      <c r="D6" s="109">
        <v>1902</v>
      </c>
      <c r="E6" s="109">
        <v>17125</v>
      </c>
      <c r="F6" s="109">
        <v>14527848.359994367</v>
      </c>
      <c r="G6" s="109">
        <v>848.34151007266371</v>
      </c>
      <c r="H6" s="109">
        <v>91.974231379824133</v>
      </c>
      <c r="I6" s="109">
        <v>19942</v>
      </c>
      <c r="J6" s="109">
        <v>9.5376592117139705</v>
      </c>
    </row>
    <row r="7" spans="1:13" x14ac:dyDescent="0.3">
      <c r="A7" s="107">
        <v>2023</v>
      </c>
      <c r="B7" s="108" t="s">
        <v>7</v>
      </c>
      <c r="C7" s="109">
        <v>36211899.092651129</v>
      </c>
      <c r="D7" s="109">
        <v>1315</v>
      </c>
      <c r="E7" s="109">
        <v>76681</v>
      </c>
      <c r="F7" s="109">
        <v>36057084.794405699</v>
      </c>
      <c r="G7" s="109">
        <v>470.22189061704591</v>
      </c>
      <c r="H7" s="109">
        <v>99.572476721396669</v>
      </c>
      <c r="I7" s="109">
        <v>66743</v>
      </c>
      <c r="J7" s="109">
        <v>1.9702440705392326</v>
      </c>
    </row>
    <row r="8" spans="1:13" x14ac:dyDescent="0.3">
      <c r="A8" s="93"/>
      <c r="B8" s="93"/>
      <c r="C8" s="94"/>
      <c r="D8" s="93"/>
      <c r="E8" s="93"/>
      <c r="F8" s="93"/>
      <c r="G8" s="93"/>
      <c r="H8" s="93"/>
      <c r="I8" s="93"/>
      <c r="J8" s="93"/>
    </row>
    <row r="9" spans="1:13" x14ac:dyDescent="0.3">
      <c r="A9" s="126"/>
      <c r="B9" s="126"/>
      <c r="C9" s="126"/>
      <c r="D9" s="126"/>
      <c r="E9" s="126"/>
      <c r="F9" s="126"/>
      <c r="G9" s="126"/>
      <c r="H9" s="126"/>
      <c r="I9" s="126"/>
      <c r="J9" s="126"/>
    </row>
    <row r="10" spans="1:13" x14ac:dyDescent="0.3">
      <c r="A10" s="127"/>
      <c r="B10" s="128"/>
      <c r="C10" s="129"/>
      <c r="D10" s="129"/>
      <c r="E10" s="129"/>
      <c r="F10" s="129"/>
      <c r="G10" s="129"/>
      <c r="H10" s="129"/>
      <c r="I10" s="129"/>
      <c r="J10" s="129"/>
    </row>
    <row r="11" spans="1:13" x14ac:dyDescent="0.3">
      <c r="A11" s="127"/>
      <c r="B11" s="128"/>
      <c r="C11" s="129"/>
      <c r="D11" s="129"/>
      <c r="E11" s="129"/>
      <c r="F11" s="129"/>
      <c r="G11" s="129"/>
      <c r="H11" s="129"/>
      <c r="I11" s="129"/>
      <c r="J11" s="129"/>
    </row>
    <row r="12" spans="1:13" x14ac:dyDescent="0.3">
      <c r="A12" s="127"/>
      <c r="B12" s="128"/>
      <c r="C12" s="129"/>
      <c r="D12" s="129"/>
      <c r="E12" s="129"/>
      <c r="F12" s="129"/>
      <c r="G12" s="129"/>
      <c r="H12" s="129"/>
      <c r="I12" s="129"/>
      <c r="J12" s="129"/>
    </row>
    <row r="13" spans="1:13" x14ac:dyDescent="0.3">
      <c r="A13" s="127"/>
      <c r="B13" s="128"/>
      <c r="C13" s="129"/>
      <c r="D13" s="129"/>
      <c r="E13" s="129"/>
      <c r="F13" s="129"/>
      <c r="G13" s="129"/>
      <c r="H13" s="129"/>
      <c r="I13" s="129"/>
      <c r="J13" s="129"/>
    </row>
    <row r="14" spans="1:13" x14ac:dyDescent="0.3">
      <c r="A14" s="127"/>
      <c r="B14" s="128"/>
      <c r="C14" s="129"/>
      <c r="D14" s="129"/>
      <c r="E14" s="129"/>
      <c r="F14" s="129"/>
      <c r="G14" s="129"/>
      <c r="H14" s="129"/>
      <c r="I14" s="129"/>
      <c r="J14" s="129"/>
    </row>
    <row r="15" spans="1:13" x14ac:dyDescent="0.3">
      <c r="A15" s="127"/>
      <c r="B15" s="128"/>
      <c r="C15" s="129"/>
      <c r="D15" s="129"/>
      <c r="E15" s="129"/>
      <c r="F15" s="129"/>
      <c r="G15" s="129"/>
      <c r="H15" s="129"/>
      <c r="I15" s="129"/>
      <c r="J15" s="12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01FA7-BA7F-44A2-969D-AB9BB203EEEB}">
  <sheetPr>
    <tabColor theme="9" tint="0.59999389629810485"/>
  </sheetPr>
  <dimension ref="A1:AF57"/>
  <sheetViews>
    <sheetView showGridLines="0" workbookViewId="0">
      <pane xSplit="1" ySplit="5" topLeftCell="B6" activePane="bottomRight" state="frozen"/>
      <selection pane="topRight" activeCell="B1" sqref="B1"/>
      <selection pane="bottomLeft" activeCell="A6" sqref="A6"/>
      <selection pane="bottomRight" activeCell="B8" sqref="B8"/>
    </sheetView>
  </sheetViews>
  <sheetFormatPr baseColWidth="10" defaultRowHeight="14.4" x14ac:dyDescent="0.3"/>
  <cols>
    <col min="1" max="1" width="50" customWidth="1"/>
    <col min="2" max="2" width="12.88671875" bestFit="1" customWidth="1"/>
    <col min="3" max="3" width="16.6640625" customWidth="1"/>
    <col min="4" max="4" width="16.109375" bestFit="1" customWidth="1"/>
    <col min="5" max="5" width="1.6640625" style="1" customWidth="1"/>
    <col min="6" max="6" width="13.88671875" style="1" customWidth="1"/>
    <col min="7" max="7" width="12.33203125" bestFit="1" customWidth="1"/>
    <col min="8" max="8" width="13.5546875" customWidth="1"/>
    <col min="9" max="9" width="5" customWidth="1"/>
    <col min="10" max="10" width="14.33203125" bestFit="1" customWidth="1"/>
    <col min="11" max="11" width="14.109375" customWidth="1"/>
    <col min="12" max="12" width="16" customWidth="1"/>
    <col min="13" max="13" width="3.88671875" customWidth="1"/>
    <col min="14" max="14" width="16.109375" style="34" bestFit="1" customWidth="1"/>
    <col min="20" max="20" width="11.5546875" style="46"/>
    <col min="24" max="24" width="30" customWidth="1"/>
    <col min="27" max="27" width="13.33203125" customWidth="1"/>
    <col min="28" max="28" width="45.109375" customWidth="1"/>
    <col min="30" max="30" width="11.5546875" style="46"/>
    <col min="31" max="31" width="13.33203125" style="46" customWidth="1"/>
    <col min="32" max="32" width="45.109375" style="46" customWidth="1"/>
  </cols>
  <sheetData>
    <row r="1" spans="1:32" ht="42" customHeight="1" x14ac:dyDescent="0.3">
      <c r="D1" s="1"/>
      <c r="I1" s="67"/>
      <c r="J1" s="40"/>
      <c r="K1" s="40"/>
    </row>
    <row r="2" spans="1:32" x14ac:dyDescent="0.3">
      <c r="A2" s="37" t="s">
        <v>215</v>
      </c>
      <c r="I2" s="67"/>
      <c r="R2" s="46"/>
      <c r="S2" s="46"/>
      <c r="U2" s="46"/>
      <c r="V2" s="46"/>
      <c r="W2" s="46"/>
      <c r="X2" s="46"/>
      <c r="Y2" s="46"/>
      <c r="Z2" s="46"/>
      <c r="AA2" s="46"/>
      <c r="AB2" s="46"/>
    </row>
    <row r="3" spans="1:32" s="34" customFormat="1" x14ac:dyDescent="0.3">
      <c r="A3" s="124">
        <v>2023</v>
      </c>
      <c r="I3" s="67"/>
      <c r="R3" s="46"/>
      <c r="S3" s="46"/>
      <c r="T3" s="46"/>
      <c r="U3" s="46"/>
      <c r="V3" s="46"/>
      <c r="W3" s="46"/>
      <c r="X3" s="46"/>
      <c r="Y3" s="46"/>
      <c r="Z3" s="46"/>
      <c r="AA3" s="46"/>
      <c r="AB3" s="46"/>
      <c r="AD3" s="46"/>
      <c r="AE3" s="46"/>
      <c r="AF3" s="46"/>
    </row>
    <row r="4" spans="1:32" s="1" customFormat="1" x14ac:dyDescent="0.3">
      <c r="A4" s="4" t="s">
        <v>122</v>
      </c>
      <c r="J4" s="34"/>
      <c r="K4" s="34"/>
      <c r="L4" s="55" t="s">
        <v>139</v>
      </c>
      <c r="M4" s="99"/>
      <c r="N4" s="34"/>
      <c r="R4" s="46"/>
      <c r="S4" s="46"/>
      <c r="T4" s="46"/>
      <c r="U4" s="46"/>
      <c r="V4" s="46"/>
      <c r="W4" s="46"/>
      <c r="X4" s="46"/>
      <c r="Y4" s="46"/>
      <c r="Z4" s="46"/>
      <c r="AA4" s="46"/>
      <c r="AB4" s="46"/>
      <c r="AD4" s="46"/>
      <c r="AE4" s="46"/>
      <c r="AF4" s="46"/>
    </row>
    <row r="5" spans="1:32" ht="57.6" x14ac:dyDescent="0.3">
      <c r="A5" s="26" t="s">
        <v>129</v>
      </c>
      <c r="B5" s="27" t="s">
        <v>132</v>
      </c>
      <c r="C5" s="27" t="s">
        <v>126</v>
      </c>
      <c r="D5" s="27" t="s">
        <v>127</v>
      </c>
      <c r="E5" s="29"/>
      <c r="F5" s="27" t="s">
        <v>130</v>
      </c>
      <c r="G5" s="27" t="s">
        <v>135</v>
      </c>
      <c r="H5" s="27" t="s">
        <v>121</v>
      </c>
      <c r="J5" s="27" t="s">
        <v>160</v>
      </c>
      <c r="K5" s="27" t="s">
        <v>137</v>
      </c>
      <c r="L5" s="92" t="s">
        <v>138</v>
      </c>
      <c r="N5" s="27" t="s">
        <v>155</v>
      </c>
      <c r="O5" s="27" t="s">
        <v>158</v>
      </c>
      <c r="R5" s="27" t="s">
        <v>171</v>
      </c>
      <c r="S5" s="27" t="s">
        <v>172</v>
      </c>
      <c r="T5" s="27" t="s">
        <v>177</v>
      </c>
      <c r="U5" s="46"/>
      <c r="V5" s="27" t="s">
        <v>174</v>
      </c>
      <c r="W5" s="27" t="s">
        <v>121</v>
      </c>
      <c r="X5" s="27" t="s">
        <v>176</v>
      </c>
      <c r="Y5" s="46"/>
      <c r="Z5" s="27" t="s">
        <v>174</v>
      </c>
      <c r="AA5" s="27" t="s">
        <v>175</v>
      </c>
      <c r="AB5" s="27" t="str">
        <f>X5</f>
        <v>secteur</v>
      </c>
      <c r="AD5" s="27" t="s">
        <v>174</v>
      </c>
      <c r="AE5" s="27" t="s">
        <v>178</v>
      </c>
      <c r="AF5" s="27" t="str">
        <f>AB5</f>
        <v>secteur</v>
      </c>
    </row>
    <row r="6" spans="1:32" s="67" customFormat="1" x14ac:dyDescent="0.3">
      <c r="A6" s="67" t="s">
        <v>9</v>
      </c>
      <c r="B6" s="7">
        <f>SUMIFS('source n38'!D:D,'source n38'!$B:$B,secteurs!$A6,'source n38'!$A:$A,secteurs!$A$3)</f>
        <v>6947799.4406847954</v>
      </c>
      <c r="C6" s="7">
        <f>SUMIFS('source n38'!E:E,'source n38'!$B:$B,secteurs!$A6,'source n38'!$A:$A,secteurs!$A$3)</f>
        <v>790</v>
      </c>
      <c r="D6" s="8">
        <f t="shared" ref="D6:D8" si="0">C6/N6</f>
        <v>0.36624942049142328</v>
      </c>
      <c r="F6" s="7">
        <f>SUMIFS('source n38'!F:F,'source n38'!$B:$B,secteurs!$A6,'source n38'!$A:$A,secteurs!$A$3)</f>
        <v>7339</v>
      </c>
      <c r="G6" s="7">
        <f>SUMIFS('source n38'!$G:$G,'source n38'!$B:$B,secteurs!$A6,'source n38'!$A:$A,secteurs!$A$3)</f>
        <v>6842312.4406847954</v>
      </c>
      <c r="H6" s="7">
        <f t="shared" ref="H6:H8" si="1">G6/F6</f>
        <v>932.3221747765084</v>
      </c>
      <c r="I6" s="5"/>
      <c r="J6" s="63">
        <f>SUMIFS('assiette sala'!C:C,'assiette sala'!$A:$A,secteurs!$A$3,'assiette sala'!$B:$B,secteurs!$A6)</f>
        <v>841434877</v>
      </c>
      <c r="K6" s="36">
        <f>J6/J$42</f>
        <v>1.1975415649353824E-3</v>
      </c>
      <c r="L6" s="32">
        <f t="shared" ref="L6:L8" si="2">(B6/B$42)/K6</f>
        <v>1.1004779811752385</v>
      </c>
      <c r="N6" s="7">
        <f>SUMIFS('source n38'!J:J,'source n38'!$B:$B,secteurs!$A6,'source n38'!$A:$A,secteurs!$A$3)</f>
        <v>2157</v>
      </c>
      <c r="O6" s="5">
        <f t="shared" ref="O6:O8" si="3">B6/B$42</f>
        <v>1.3178681237535255E-3</v>
      </c>
      <c r="R6" s="67">
        <f>RANK(D6,D$6:D$41)</f>
        <v>11</v>
      </c>
      <c r="S6" s="67">
        <f>RANK(H6,H$6:H$41)</f>
        <v>16</v>
      </c>
      <c r="T6" s="67">
        <f>RANK(L6,L$6:L$41)</f>
        <v>15</v>
      </c>
      <c r="V6" s="67">
        <v>1</v>
      </c>
      <c r="W6" s="63">
        <f>_xlfn.XLOOKUP(V6,S$6:S$41,H$6:H$41,,0)</f>
        <v>2890.7420252050979</v>
      </c>
      <c r="X6" s="63" t="str">
        <f>_xlfn.XLOOKUP(V6,S$6:S$41,A$6:A$41,,0)</f>
        <v>CD Cokéfaction et raffinage</v>
      </c>
      <c r="Z6" s="67">
        <v>1</v>
      </c>
      <c r="AA6" s="5">
        <f t="shared" ref="AA6:AA8" si="4">_xlfn.XLOOKUP(Z6,R$6:R$41,D$6:D$41,,0)</f>
        <v>0.5274481280147002</v>
      </c>
      <c r="AB6" s="5" t="str">
        <f t="shared" ref="AB6:AB8" si="5">_xlfn.XLOOKUP(Z6,R$6:R$41,A$6:A$41,,0)</f>
        <v>NZa Intérimaires</v>
      </c>
      <c r="AD6" s="67">
        <v>1</v>
      </c>
      <c r="AE6" s="47">
        <f>_xlfn.XLOOKUP(AD6,T$6:T$41,L$6:L$41,,0)</f>
        <v>3.9102535605859599</v>
      </c>
      <c r="AF6" s="47" t="str">
        <f t="shared" ref="AF6:AF8" si="6">_xlfn.XLOOKUP(AD6,T$6:T$41,A$6:A$41,,0)</f>
        <v>CD Cokéfaction et raffinage</v>
      </c>
    </row>
    <row r="7" spans="1:32" s="67" customFormat="1" x14ac:dyDescent="0.3">
      <c r="A7" s="67" t="s">
        <v>11</v>
      </c>
      <c r="B7" s="7">
        <f>SUMIFS('source n38'!D:D,'source n38'!$B:$B,secteurs!$A7,'source n38'!$A:$A,secteurs!$A$3)</f>
        <v>91039213.224877477</v>
      </c>
      <c r="C7" s="7">
        <f>SUMIFS('source n38'!E:E,'source n38'!$B:$B,secteurs!$A7,'source n38'!$A:$A,secteurs!$A$3)</f>
        <v>6137</v>
      </c>
      <c r="D7" s="8">
        <f t="shared" si="0"/>
        <v>0.12362515611780348</v>
      </c>
      <c r="F7" s="7">
        <f>SUMIFS('source n38'!F:F,'source n38'!$B:$B,secteurs!$A7,'source n38'!$A:$A,secteurs!$A$3)</f>
        <v>135048</v>
      </c>
      <c r="G7" s="7">
        <f>SUMIFS('source n38'!$G:$G,'source n38'!$B:$B,secteurs!$A7,'source n38'!$A:$A,secteurs!$A$3)</f>
        <v>89607724.565545201</v>
      </c>
      <c r="H7" s="7">
        <f t="shared" si="1"/>
        <v>663.52500270677979</v>
      </c>
      <c r="I7" s="5"/>
      <c r="J7" s="63">
        <f>SUMIFS('assiette sala'!C:C,'assiette sala'!$A:$A,secteurs!$A$3,'assiette sala'!$B:$B,secteurs!$A7)</f>
        <v>17582830090</v>
      </c>
      <c r="K7" s="36">
        <f t="shared" ref="K7:K8" si="7">J7/J$42</f>
        <v>2.5024123004080717E-2</v>
      </c>
      <c r="L7" s="32">
        <f t="shared" si="2"/>
        <v>0.69007184714648384</v>
      </c>
      <c r="N7" s="7">
        <f>SUMIFS('source n38'!J:J,'source n38'!$B:$B,secteurs!$A7,'source n38'!$A:$A,secteurs!$A$3)</f>
        <v>49642</v>
      </c>
      <c r="O7" s="5">
        <f t="shared" si="3"/>
        <v>1.7268442784646797E-2</v>
      </c>
      <c r="R7" s="67">
        <f t="shared" ref="R7:R41" si="8">RANK(D7,D$6:D$41)</f>
        <v>36</v>
      </c>
      <c r="S7" s="67">
        <f t="shared" ref="S7:S41" si="9">RANK(H7,H$6:H$41)</f>
        <v>33</v>
      </c>
      <c r="T7" s="67">
        <f t="shared" ref="T7:T41" si="10">RANK(L7,L$6:L$41)</f>
        <v>29</v>
      </c>
      <c r="V7" s="67">
        <v>2</v>
      </c>
      <c r="W7" s="63">
        <f t="shared" ref="W7:W41" si="11">_xlfn.XLOOKUP(V7,S$6:S$41,H$6:H$41,,0)</f>
        <v>1370.5841650189534</v>
      </c>
      <c r="X7" s="63" t="str">
        <f t="shared" ref="X7:X41" si="12">_xlfn.XLOOKUP(V7,S$6:S$41,A$6:A$41,,0)</f>
        <v>DZ Production et distribution d'électricité, de gaz, de vapeur et d'air conditionné</v>
      </c>
      <c r="Z7" s="67">
        <v>2</v>
      </c>
      <c r="AA7" s="5">
        <f t="shared" si="4"/>
        <v>0.45364891518737671</v>
      </c>
      <c r="AB7" s="5" t="str">
        <f t="shared" si="5"/>
        <v>CF Industrie pharmaceutique</v>
      </c>
      <c r="AD7" s="67">
        <v>2</v>
      </c>
      <c r="AE7" s="47">
        <f t="shared" ref="AE7:AE41" si="13">_xlfn.XLOOKUP(AD7,T$6:T$41,L$6:L$41,,0)</f>
        <v>2.5700666070650353</v>
      </c>
      <c r="AF7" s="47" t="str">
        <f t="shared" si="6"/>
        <v>CB Habillement, textile et cuir</v>
      </c>
    </row>
    <row r="8" spans="1:32" s="67" customFormat="1" x14ac:dyDescent="0.3">
      <c r="A8" s="67" t="s">
        <v>12</v>
      </c>
      <c r="B8" s="7">
        <f>SUMIFS('source n38'!D:D,'source n38'!$B:$B,secteurs!$A8,'source n38'!$A:$A,secteurs!$A$3)</f>
        <v>70863997.673481822</v>
      </c>
      <c r="C8" s="7">
        <f>SUMIFS('source n38'!E:E,'source n38'!$B:$B,secteurs!$A8,'source n38'!$A:$A,secteurs!$A$3)</f>
        <v>1619</v>
      </c>
      <c r="D8" s="8">
        <f t="shared" si="0"/>
        <v>0.28488474397325358</v>
      </c>
      <c r="F8" s="7">
        <f>SUMIFS('source n38'!F:F,'source n38'!$B:$B,secteurs!$A8,'source n38'!$A:$A,secteurs!$A$3)</f>
        <v>53702</v>
      </c>
      <c r="G8" s="7">
        <f>SUMIFS('source n38'!$G:$G,'source n38'!$B:$B,secteurs!$A8,'source n38'!$A:$A,secteurs!$A$3)</f>
        <v>70426049.783461452</v>
      </c>
      <c r="H8" s="7">
        <f t="shared" si="1"/>
        <v>1311.4232204286889</v>
      </c>
      <c r="I8" s="5"/>
      <c r="J8" s="63">
        <f>SUMIFS('assiette sala'!C:C,'assiette sala'!$A:$A,secteurs!$A$3,'assiette sala'!$B:$B,secteurs!$A8)</f>
        <v>3674818239</v>
      </c>
      <c r="K8" s="36">
        <f t="shared" si="7"/>
        <v>5.230051314815117E-3</v>
      </c>
      <c r="L8" s="32">
        <f t="shared" si="2"/>
        <v>2.5700666070650353</v>
      </c>
      <c r="N8" s="7">
        <f>SUMIFS('source n38'!J:J,'source n38'!$B:$B,secteurs!$A8,'source n38'!$A:$A,secteurs!$A$3)</f>
        <v>5683</v>
      </c>
      <c r="O8" s="5">
        <f t="shared" si="3"/>
        <v>1.3441580237442914E-2</v>
      </c>
      <c r="R8" s="67">
        <f t="shared" si="8"/>
        <v>18</v>
      </c>
      <c r="S8" s="67">
        <f t="shared" si="9"/>
        <v>3</v>
      </c>
      <c r="T8" s="67">
        <f t="shared" si="10"/>
        <v>2</v>
      </c>
      <c r="V8" s="67">
        <v>3</v>
      </c>
      <c r="W8" s="63">
        <f t="shared" si="11"/>
        <v>1311.4232204286889</v>
      </c>
      <c r="X8" s="63" t="str">
        <f t="shared" si="12"/>
        <v>CB Habillement, textile et cuir</v>
      </c>
      <c r="Z8" s="67">
        <v>3</v>
      </c>
      <c r="AA8" s="5">
        <f t="shared" si="4"/>
        <v>0.43691420331651043</v>
      </c>
      <c r="AB8" s="5" t="str">
        <f t="shared" si="5"/>
        <v>DZ Production et distribution d'électricité, de gaz, de vapeur et d'air conditionné</v>
      </c>
      <c r="AD8" s="67">
        <v>3</v>
      </c>
      <c r="AE8" s="47">
        <f t="shared" si="13"/>
        <v>2.0334038485852699</v>
      </c>
      <c r="AF8" s="47" t="str">
        <f t="shared" si="6"/>
        <v>DZ Production et distribution d'électricité, de gaz, de vapeur et d'air conditionné</v>
      </c>
    </row>
    <row r="9" spans="1:32" x14ac:dyDescent="0.3">
      <c r="A9" s="62" t="s">
        <v>13</v>
      </c>
      <c r="B9" s="7">
        <f>SUMIFS('source n38'!D:D,'source n38'!$B:$B,secteurs!$A9,'source n38'!$A:$A,secteurs!$A$3)</f>
        <v>49240721.574051678</v>
      </c>
      <c r="C9" s="7">
        <f>SUMIFS('source n38'!E:E,'source n38'!$B:$B,secteurs!$A9,'source n38'!$A:$A,secteurs!$A$3)</f>
        <v>3280</v>
      </c>
      <c r="D9" s="8">
        <f>C9/N9</f>
        <v>0.32261237336480769</v>
      </c>
      <c r="E9" s="67"/>
      <c r="F9" s="7">
        <f>SUMIFS('source n38'!F:F,'source n38'!$B:$B,secteurs!$A9,'source n38'!$A:$A,secteurs!$A$3)</f>
        <v>58017</v>
      </c>
      <c r="G9" s="7">
        <f>SUMIFS('source n38'!$G:$G,'source n38'!$B:$B,secteurs!$A9,'source n38'!$A:$A,secteurs!$A$3)</f>
        <v>48423080.364281476</v>
      </c>
      <c r="H9" s="7">
        <f>G9/F9</f>
        <v>834.63606122828617</v>
      </c>
      <c r="I9" s="5"/>
      <c r="J9" s="35">
        <f>SUMIFS('assiette sala'!C:C,'assiette sala'!$A:$A,secteurs!$A$3,'assiette sala'!$B:$B,secteurs!$A9)</f>
        <v>5645709328</v>
      </c>
      <c r="K9" s="36">
        <f t="shared" ref="K9:K41" si="14">J9/J$42</f>
        <v>8.0350503272797018E-3</v>
      </c>
      <c r="L9" s="32">
        <f t="shared" ref="L9:L42" si="15">(B9/B$42)/K9</f>
        <v>1.1624130776630994</v>
      </c>
      <c r="N9" s="7">
        <f>SUMIFS('source n38'!J:J,'source n38'!$B:$B,secteurs!$A9,'source n38'!$A:$A,secteurs!$A$3)</f>
        <v>10167</v>
      </c>
      <c r="O9" s="5">
        <f t="shared" ref="O9:O41" si="16">B9/B$42</f>
        <v>9.3400475801110917E-3</v>
      </c>
      <c r="R9" s="67">
        <f t="shared" si="8"/>
        <v>15</v>
      </c>
      <c r="S9" s="67">
        <f t="shared" si="9"/>
        <v>21</v>
      </c>
      <c r="T9" s="67">
        <f t="shared" si="10"/>
        <v>11</v>
      </c>
      <c r="U9" s="46"/>
      <c r="V9" s="67">
        <v>4</v>
      </c>
      <c r="W9" s="63">
        <f t="shared" si="11"/>
        <v>1308.2040406585938</v>
      </c>
      <c r="X9" s="63" t="str">
        <f t="shared" si="12"/>
        <v>KZ Activités financières et d'assurance</v>
      </c>
      <c r="Y9" s="46"/>
      <c r="Z9" s="67">
        <v>4</v>
      </c>
      <c r="AA9" s="5">
        <f>_xlfn.XLOOKUP(Z9,R$6:R$41,D$6:D$41,,0)</f>
        <v>0.42127332860855188</v>
      </c>
      <c r="AB9" s="5" t="str">
        <f>_xlfn.XLOOKUP(Z9,R$6:R$41,A$6:A$41,,0)</f>
        <v>CH Métallurgie et fabrication de produits métalliques</v>
      </c>
      <c r="AD9" s="67">
        <v>4</v>
      </c>
      <c r="AE9" s="47">
        <f t="shared" si="13"/>
        <v>1.7899648805558082</v>
      </c>
      <c r="AF9" s="47" t="str">
        <f>_xlfn.XLOOKUP(AD9,T$6:T$41,A$6:A$41,,0)</f>
        <v>KZ Activités financières et d'assurance</v>
      </c>
    </row>
    <row r="10" spans="1:32" x14ac:dyDescent="0.3">
      <c r="A10" s="62" t="s">
        <v>14</v>
      </c>
      <c r="B10" s="7">
        <f>SUMIFS('source n38'!D:D,'source n38'!$B:$B,secteurs!$A10,'source n38'!$A:$A,secteurs!$A$3)</f>
        <v>16034782.909706116</v>
      </c>
      <c r="C10" s="7">
        <f>SUMIFS('source n38'!E:E,'source n38'!$B:$B,secteurs!$A10,'source n38'!$A:$A,secteurs!$A$3)</f>
        <v>24</v>
      </c>
      <c r="D10" s="8">
        <f t="shared" ref="D10:D42" si="17">C10/N10</f>
        <v>0.42105263157894735</v>
      </c>
      <c r="F10" s="7">
        <f>SUMIFS('source n38'!F:F,'source n38'!$B:$B,secteurs!$A10,'source n38'!$A:$A,secteurs!$A$3)</f>
        <v>5545</v>
      </c>
      <c r="G10" s="7">
        <f>SUMIFS('source n38'!$G:$G,'source n38'!$B:$B,secteurs!$A10,'source n38'!$A:$A,secteurs!$A$3)</f>
        <v>16029164.529762268</v>
      </c>
      <c r="H10" s="7">
        <f t="shared" ref="H10:H41" si="18">G10/F10</f>
        <v>2890.7420252050979</v>
      </c>
      <c r="I10" s="5"/>
      <c r="J10" s="41">
        <f>SUMIFS('assiette sala'!C:C,'assiette sala'!$A:$A,secteurs!$A$3,'assiette sala'!$B:$B,secteurs!$A10)</f>
        <v>546528429</v>
      </c>
      <c r="K10" s="36">
        <f t="shared" si="14"/>
        <v>7.7782669584581057E-4</v>
      </c>
      <c r="L10" s="32">
        <f t="shared" si="15"/>
        <v>3.9102535605859599</v>
      </c>
      <c r="N10" s="7">
        <f>SUMIFS('source n38'!J:J,'source n38'!$B:$B,secteurs!$A10,'source n38'!$A:$A,secteurs!$A$3)</f>
        <v>57</v>
      </c>
      <c r="O10" s="5">
        <f t="shared" si="16"/>
        <v>3.0414996069498931E-3</v>
      </c>
      <c r="R10" s="67">
        <f t="shared" si="8"/>
        <v>5</v>
      </c>
      <c r="S10" s="67">
        <f t="shared" si="9"/>
        <v>1</v>
      </c>
      <c r="T10" s="67">
        <f t="shared" si="10"/>
        <v>1</v>
      </c>
      <c r="U10" s="46"/>
      <c r="V10" s="67">
        <v>5</v>
      </c>
      <c r="W10" s="63">
        <f t="shared" si="11"/>
        <v>1175.4895964217324</v>
      </c>
      <c r="X10" s="63" t="str">
        <f t="shared" si="12"/>
        <v>MA Activités juridiques, de conseil et d'ingénierie</v>
      </c>
      <c r="Y10" s="46"/>
      <c r="Z10" s="67">
        <v>5</v>
      </c>
      <c r="AA10" s="5">
        <f t="shared" ref="AA10:AA41" si="19">_xlfn.XLOOKUP(Z10,R$6:R$41,D$6:D$41,,0)</f>
        <v>0.42105263157894735</v>
      </c>
      <c r="AB10" s="5" t="str">
        <f t="shared" ref="AB10:AB41" si="20">_xlfn.XLOOKUP(Z10,R$6:R$41,A$6:A$41,,0)</f>
        <v>CD Cokéfaction et raffinage</v>
      </c>
      <c r="AD10" s="67">
        <v>5</v>
      </c>
      <c r="AE10" s="47">
        <f t="shared" si="13"/>
        <v>1.4659771923999423</v>
      </c>
      <c r="AF10" s="47" t="str">
        <f t="shared" ref="AF10:AF41" si="21">_xlfn.XLOOKUP(AD10,T$6:T$41,A$6:A$41,,0)</f>
        <v>FZ Construction</v>
      </c>
    </row>
    <row r="11" spans="1:32" x14ac:dyDescent="0.3">
      <c r="A11" s="62" t="s">
        <v>15</v>
      </c>
      <c r="B11" s="7">
        <f>SUMIFS('source n38'!D:D,'source n38'!$B:$B,secteurs!$A11,'source n38'!$A:$A,secteurs!$A$3)</f>
        <v>81763492.586330667</v>
      </c>
      <c r="C11" s="7">
        <f>SUMIFS('source n38'!E:E,'source n38'!$B:$B,secteurs!$A11,'source n38'!$A:$A,secteurs!$A$3)</f>
        <v>1172</v>
      </c>
      <c r="D11" s="8">
        <f t="shared" si="17"/>
        <v>0.39014647137150466</v>
      </c>
      <c r="F11" s="7">
        <f>SUMIFS('source n38'!F:F,'source n38'!$B:$B,secteurs!$A11,'source n38'!$A:$A,secteurs!$A$3)</f>
        <v>76465</v>
      </c>
      <c r="G11" s="7">
        <f>SUMIFS('source n38'!$G:$G,'source n38'!$B:$B,secteurs!$A11,'source n38'!$A:$A,secteurs!$A$3)</f>
        <v>81494618.426412836</v>
      </c>
      <c r="H11" s="7">
        <f t="shared" si="18"/>
        <v>1065.7767400302471</v>
      </c>
      <c r="I11" s="5"/>
      <c r="J11" s="41">
        <f>SUMIFS('assiette sala'!C:C,'assiette sala'!$A:$A,secteurs!$A$3,'assiette sala'!$B:$B,secteurs!$A11)</f>
        <v>7638962087</v>
      </c>
      <c r="K11" s="36">
        <f t="shared" si="14"/>
        <v>1.0871874772725916E-2</v>
      </c>
      <c r="L11" s="32">
        <f t="shared" si="15"/>
        <v>1.4265259396909344</v>
      </c>
      <c r="N11" s="7">
        <f>SUMIFS('source n38'!J:J,'source n38'!$B:$B,secteurs!$A11,'source n38'!$A:$A,secteurs!$A$3)</f>
        <v>3004</v>
      </c>
      <c r="O11" s="5">
        <f t="shared" si="16"/>
        <v>1.5509011376365001E-2</v>
      </c>
      <c r="R11" s="67">
        <f t="shared" si="8"/>
        <v>10</v>
      </c>
      <c r="S11" s="67">
        <f t="shared" si="9"/>
        <v>9</v>
      </c>
      <c r="T11" s="67">
        <f t="shared" si="10"/>
        <v>8</v>
      </c>
      <c r="U11" s="46"/>
      <c r="V11" s="67">
        <v>6</v>
      </c>
      <c r="W11" s="63">
        <f t="shared" si="11"/>
        <v>1135.6932074982276</v>
      </c>
      <c r="X11" s="63" t="str">
        <f t="shared" si="12"/>
        <v>JC Activités informatiques</v>
      </c>
      <c r="Y11" s="46"/>
      <c r="Z11" s="67">
        <v>6</v>
      </c>
      <c r="AA11" s="5">
        <f t="shared" si="19"/>
        <v>0.41739040529363108</v>
      </c>
      <c r="AB11" s="5" t="str">
        <f t="shared" si="20"/>
        <v>CG Industrie des plastiques et autres produits non minéraux</v>
      </c>
      <c r="AD11" s="67">
        <v>6</v>
      </c>
      <c r="AE11" s="47">
        <f t="shared" si="13"/>
        <v>1.4613005301919884</v>
      </c>
      <c r="AF11" s="47" t="str">
        <f t="shared" si="21"/>
        <v>CH Métallurgie et fabrication de produits métalliques</v>
      </c>
    </row>
    <row r="12" spans="1:32" x14ac:dyDescent="0.3">
      <c r="A12" s="62" t="s">
        <v>16</v>
      </c>
      <c r="B12" s="7">
        <f>SUMIFS('source n38'!D:D,'source n38'!$B:$B,secteurs!$A12,'source n38'!$A:$A,secteurs!$A$3)</f>
        <v>22642065.896264672</v>
      </c>
      <c r="C12" s="7">
        <f>SUMIFS('source n38'!E:E,'source n38'!$B:$B,secteurs!$A12,'source n38'!$A:$A,secteurs!$A$3)</f>
        <v>230</v>
      </c>
      <c r="D12" s="8">
        <f t="shared" si="17"/>
        <v>0.45364891518737671</v>
      </c>
      <c r="F12" s="7">
        <f>SUMIFS('source n38'!F:F,'source n38'!$B:$B,secteurs!$A12,'source n38'!$A:$A,secteurs!$A$3)</f>
        <v>31789</v>
      </c>
      <c r="G12" s="7">
        <f>SUMIFS('source n38'!$G:$G,'source n38'!$B:$B,secteurs!$A12,'source n38'!$A:$A,secteurs!$A$3)</f>
        <v>22630510.896264672</v>
      </c>
      <c r="H12" s="7">
        <f t="shared" si="18"/>
        <v>711.89753991206624</v>
      </c>
      <c r="I12" s="5"/>
      <c r="J12" s="41">
        <f>SUMIFS('assiette sala'!C:C,'assiette sala'!$A:$A,secteurs!$A$3,'assiette sala'!$B:$B,secteurs!$A12)</f>
        <v>4497665402</v>
      </c>
      <c r="K12" s="36">
        <f t="shared" si="14"/>
        <v>6.4011385922939411E-3</v>
      </c>
      <c r="L12" s="32">
        <f t="shared" si="15"/>
        <v>0.67093971500427019</v>
      </c>
      <c r="N12" s="7">
        <f>SUMIFS('source n38'!J:J,'source n38'!$B:$B,secteurs!$A12,'source n38'!$A:$A,secteurs!$A$3)</f>
        <v>507</v>
      </c>
      <c r="O12" s="5">
        <f t="shared" si="16"/>
        <v>4.2947781028165322E-3</v>
      </c>
      <c r="R12" s="67">
        <f t="shared" si="8"/>
        <v>2</v>
      </c>
      <c r="S12" s="67">
        <f t="shared" si="9"/>
        <v>31</v>
      </c>
      <c r="T12" s="67">
        <f t="shared" si="10"/>
        <v>30</v>
      </c>
      <c r="U12" s="46"/>
      <c r="V12" s="67">
        <v>7</v>
      </c>
      <c r="W12" s="63">
        <f t="shared" si="11"/>
        <v>1081.8459469873319</v>
      </c>
      <c r="X12" s="63" t="str">
        <f t="shared" si="12"/>
        <v>OZ Administration publique</v>
      </c>
      <c r="Y12" s="46"/>
      <c r="Z12" s="67">
        <v>7</v>
      </c>
      <c r="AA12" s="5">
        <f t="shared" si="19"/>
        <v>0.41275346583426326</v>
      </c>
      <c r="AB12" s="5" t="str">
        <f t="shared" si="20"/>
        <v>KZ Activités financières et d'assurance</v>
      </c>
      <c r="AD12" s="67">
        <v>7</v>
      </c>
      <c r="AE12" s="47">
        <f t="shared" si="13"/>
        <v>1.4576714470671694</v>
      </c>
      <c r="AF12" s="47" t="str">
        <f t="shared" si="21"/>
        <v>CG Industrie des plastiques et autres produits non minéraux</v>
      </c>
    </row>
    <row r="13" spans="1:32" x14ac:dyDescent="0.3">
      <c r="A13" s="62" t="s">
        <v>17</v>
      </c>
      <c r="B13" s="7">
        <f>SUMIFS('source n38'!D:D,'source n38'!$B:$B,secteurs!$A13,'source n38'!$A:$A,secteurs!$A$3)</f>
        <v>107026160.53678656</v>
      </c>
      <c r="C13" s="7">
        <f>SUMIFS('source n38'!E:E,'source n38'!$B:$B,secteurs!$A13,'source n38'!$A:$A,secteurs!$A$3)</f>
        <v>4037</v>
      </c>
      <c r="D13" s="8">
        <f t="shared" si="17"/>
        <v>0.41739040529363108</v>
      </c>
      <c r="F13" s="7">
        <f>SUMIFS('source n38'!F:F,'source n38'!$B:$B,secteurs!$A13,'source n38'!$A:$A,secteurs!$A$3)</f>
        <v>127432</v>
      </c>
      <c r="G13" s="7">
        <f>SUMIFS('source n38'!$G:$G,'source n38'!$B:$B,secteurs!$A13,'source n38'!$A:$A,secteurs!$A$3)</f>
        <v>106108185.76684761</v>
      </c>
      <c r="H13" s="7">
        <f t="shared" si="18"/>
        <v>832.66515291957762</v>
      </c>
      <c r="I13" s="5"/>
      <c r="J13" s="41">
        <f>SUMIFS('assiette sala'!C:C,'assiette sala'!$A:$A,secteurs!$A$3,'assiette sala'!$B:$B,secteurs!$A13)</f>
        <v>9785542158</v>
      </c>
      <c r="K13" s="36">
        <f t="shared" si="14"/>
        <v>1.3926916734677351E-2</v>
      </c>
      <c r="L13" s="32">
        <f t="shared" si="15"/>
        <v>1.4576714470671694</v>
      </c>
      <c r="N13" s="7">
        <f>SUMIFS('source n38'!J:J,'source n38'!$B:$B,secteurs!$A13,'source n38'!$A:$A,secteurs!$A$3)</f>
        <v>9672</v>
      </c>
      <c r="O13" s="5">
        <f t="shared" si="16"/>
        <v>2.0300868869821114E-2</v>
      </c>
      <c r="R13" s="67">
        <f t="shared" si="8"/>
        <v>6</v>
      </c>
      <c r="S13" s="67">
        <f t="shared" si="9"/>
        <v>22</v>
      </c>
      <c r="T13" s="67">
        <f t="shared" si="10"/>
        <v>7</v>
      </c>
      <c r="U13" s="46"/>
      <c r="V13" s="67">
        <v>8</v>
      </c>
      <c r="W13" s="63">
        <f t="shared" si="11"/>
        <v>1067.9827761040704</v>
      </c>
      <c r="X13" s="63" t="str">
        <f t="shared" si="12"/>
        <v>FZ Construction</v>
      </c>
      <c r="Y13" s="46"/>
      <c r="Z13" s="67">
        <v>8</v>
      </c>
      <c r="AA13" s="5">
        <f t="shared" si="19"/>
        <v>0.40866486148719017</v>
      </c>
      <c r="AB13" s="5" t="str">
        <f t="shared" si="20"/>
        <v>CK Fabrication de machines et équipements n.c.a.</v>
      </c>
      <c r="AD13" s="67">
        <v>8</v>
      </c>
      <c r="AE13" s="47">
        <f t="shared" si="13"/>
        <v>1.4265259396909344</v>
      </c>
      <c r="AF13" s="47" t="str">
        <f t="shared" si="21"/>
        <v>CE Industrie chimique</v>
      </c>
    </row>
    <row r="14" spans="1:32" x14ac:dyDescent="0.3">
      <c r="A14" s="62" t="s">
        <v>18</v>
      </c>
      <c r="B14" s="7">
        <f>SUMIFS('source n38'!D:D,'source n38'!$B:$B,secteurs!$A14,'source n38'!$A:$A,secteurs!$A$3)</f>
        <v>152649318.40381101</v>
      </c>
      <c r="C14" s="7">
        <f>SUMIFS('source n38'!E:E,'source n38'!$B:$B,secteurs!$A14,'source n38'!$A:$A,secteurs!$A$3)</f>
        <v>7133</v>
      </c>
      <c r="D14" s="8">
        <f t="shared" si="17"/>
        <v>0.42127332860855188</v>
      </c>
      <c r="F14" s="7">
        <f>SUMIFS('source n38'!F:F,'source n38'!$B:$B,secteurs!$A14,'source n38'!$A:$A,secteurs!$A$3)</f>
        <v>163833</v>
      </c>
      <c r="G14" s="7">
        <f>SUMIFS('source n38'!$G:$G,'source n38'!$B:$B,secteurs!$A14,'source n38'!$A:$A,secteurs!$A$3)</f>
        <v>151295543.251632</v>
      </c>
      <c r="H14" s="7">
        <f t="shared" si="18"/>
        <v>923.47416730226519</v>
      </c>
      <c r="I14" s="5"/>
      <c r="J14" s="41">
        <f>SUMIFS('assiette sala'!C:C,'assiette sala'!$A:$A,secteurs!$A$3,'assiette sala'!$B:$B,secteurs!$A14)</f>
        <v>13922265802</v>
      </c>
      <c r="K14" s="36">
        <f t="shared" si="14"/>
        <v>1.9814358106258336E-2</v>
      </c>
      <c r="L14" s="32">
        <f t="shared" si="15"/>
        <v>1.4613005301919884</v>
      </c>
      <c r="N14" s="7">
        <f>SUMIFS('source n38'!J:J,'source n38'!$B:$B,secteurs!$A14,'source n38'!$A:$A,secteurs!$A$3)</f>
        <v>16932</v>
      </c>
      <c r="O14" s="5">
        <f t="shared" si="16"/>
        <v>2.895473200608923E-2</v>
      </c>
      <c r="R14" s="67">
        <f t="shared" si="8"/>
        <v>4</v>
      </c>
      <c r="S14" s="67">
        <f t="shared" si="9"/>
        <v>17</v>
      </c>
      <c r="T14" s="67">
        <f t="shared" si="10"/>
        <v>6</v>
      </c>
      <c r="U14" s="46"/>
      <c r="V14" s="67">
        <v>9</v>
      </c>
      <c r="W14" s="63">
        <f t="shared" si="11"/>
        <v>1065.7767400302471</v>
      </c>
      <c r="X14" s="63" t="str">
        <f t="shared" si="12"/>
        <v>CE Industrie chimique</v>
      </c>
      <c r="Y14" s="46"/>
      <c r="Z14" s="67">
        <v>9</v>
      </c>
      <c r="AA14" s="5">
        <f t="shared" si="19"/>
        <v>0.40191846522781777</v>
      </c>
      <c r="AB14" s="5" t="str">
        <f t="shared" si="20"/>
        <v>CJ Fabrication d'équipements électriques</v>
      </c>
      <c r="AD14" s="67">
        <v>9</v>
      </c>
      <c r="AE14" s="47">
        <f t="shared" si="13"/>
        <v>1.2707107738682726</v>
      </c>
      <c r="AF14" s="47" t="str">
        <f t="shared" si="21"/>
        <v>CM Industrie du meuble et diverses , réparation et installation de machines</v>
      </c>
    </row>
    <row r="15" spans="1:32" x14ac:dyDescent="0.3">
      <c r="A15" s="62" t="s">
        <v>19</v>
      </c>
      <c r="B15" s="7">
        <f>SUMIFS('source n38'!D:D,'source n38'!$B:$B,secteurs!$A15,'source n38'!$A:$A,secteurs!$A$3)</f>
        <v>32430698.116327919</v>
      </c>
      <c r="C15" s="7">
        <f>SUMIFS('source n38'!E:E,'source n38'!$B:$B,secteurs!$A15,'source n38'!$A:$A,secteurs!$A$3)</f>
        <v>876</v>
      </c>
      <c r="D15" s="8">
        <f t="shared" si="17"/>
        <v>0.36213311285655231</v>
      </c>
      <c r="F15" s="7">
        <f>SUMIFS('source n38'!F:F,'source n38'!$B:$B,secteurs!$A15,'source n38'!$A:$A,secteurs!$A$3)</f>
        <v>37771</v>
      </c>
      <c r="G15" s="7">
        <f>SUMIFS('source n38'!$G:$G,'source n38'!$B:$B,secteurs!$A15,'source n38'!$A:$A,secteurs!$A$3)</f>
        <v>32364937.086298622</v>
      </c>
      <c r="H15" s="7">
        <f t="shared" si="18"/>
        <v>856.87265590793527</v>
      </c>
      <c r="I15" s="5"/>
      <c r="J15" s="41">
        <f>SUMIFS('assiette sala'!C:C,'assiette sala'!$A:$A,secteurs!$A$3,'assiette sala'!$B:$B,secteurs!$A15)</f>
        <v>7051464050</v>
      </c>
      <c r="K15" s="36">
        <f t="shared" si="14"/>
        <v>1.0035739573369964E-2</v>
      </c>
      <c r="L15" s="32">
        <f t="shared" si="15"/>
        <v>0.61295923814480435</v>
      </c>
      <c r="N15" s="7">
        <f>SUMIFS('source n38'!J:J,'source n38'!$B:$B,secteurs!$A15,'source n38'!$A:$A,secteurs!$A$3)</f>
        <v>2419</v>
      </c>
      <c r="O15" s="5">
        <f t="shared" si="16"/>
        <v>6.1514992831125173E-3</v>
      </c>
      <c r="R15" s="67">
        <f t="shared" si="8"/>
        <v>12</v>
      </c>
      <c r="S15" s="67">
        <f t="shared" si="9"/>
        <v>20</v>
      </c>
      <c r="T15" s="67">
        <f t="shared" si="10"/>
        <v>32</v>
      </c>
      <c r="U15" s="46"/>
      <c r="V15" s="67">
        <v>10</v>
      </c>
      <c r="W15" s="63">
        <f t="shared" si="11"/>
        <v>1031.8946505796034</v>
      </c>
      <c r="X15" s="63" t="str">
        <f t="shared" si="12"/>
        <v>MC autres activités scientifiques et techniques</v>
      </c>
      <c r="Y15" s="46"/>
      <c r="Z15" s="67">
        <v>10</v>
      </c>
      <c r="AA15" s="5">
        <f t="shared" si="19"/>
        <v>0.39014647137150466</v>
      </c>
      <c r="AB15" s="5" t="str">
        <f t="shared" si="20"/>
        <v>CE Industrie chimique</v>
      </c>
      <c r="AD15" s="67">
        <v>10</v>
      </c>
      <c r="AE15" s="47">
        <f t="shared" si="13"/>
        <v>1.2629981277239941</v>
      </c>
      <c r="AF15" s="47" t="str">
        <f t="shared" si="21"/>
        <v>QA Activités pour la santé humaine</v>
      </c>
    </row>
    <row r="16" spans="1:32" x14ac:dyDescent="0.3">
      <c r="A16" s="62" t="s">
        <v>20</v>
      </c>
      <c r="B16" s="7">
        <f>SUMIFS('source n38'!D:D,'source n38'!$B:$B,secteurs!$A16,'source n38'!$A:$A,secteurs!$A$3)</f>
        <v>38746887.858082779</v>
      </c>
      <c r="C16" s="7">
        <f>SUMIFS('source n38'!E:E,'source n38'!$B:$B,secteurs!$A16,'source n38'!$A:$A,secteurs!$A$3)</f>
        <v>838</v>
      </c>
      <c r="D16" s="8">
        <f t="shared" si="17"/>
        <v>0.40191846522781777</v>
      </c>
      <c r="F16" s="7">
        <f>SUMIFS('source n38'!F:F,'source n38'!$B:$B,secteurs!$A16,'source n38'!$A:$A,secteurs!$A$3)</f>
        <v>43488</v>
      </c>
      <c r="G16" s="7">
        <f>SUMIFS('source n38'!$G:$G,'source n38'!$B:$B,secteurs!$A16,'source n38'!$A:$A,secteurs!$A$3)</f>
        <v>38573065.488202102</v>
      </c>
      <c r="H16" s="7">
        <f t="shared" si="18"/>
        <v>886.98182230045302</v>
      </c>
      <c r="I16" s="5"/>
      <c r="J16" s="41">
        <f>SUMIFS('assiette sala'!C:C,'assiette sala'!$A:$A,secteurs!$A$3,'assiette sala'!$B:$B,secteurs!$A16)</f>
        <v>4813813501</v>
      </c>
      <c r="K16" s="36">
        <f t="shared" si="14"/>
        <v>6.8510848680861276E-3</v>
      </c>
      <c r="L16" s="32">
        <f t="shared" si="15"/>
        <v>1.0727589797397794</v>
      </c>
      <c r="N16" s="7">
        <f>SUMIFS('source n38'!J:J,'source n38'!$B:$B,secteurs!$A16,'source n38'!$A:$A,secteurs!$A$3)</f>
        <v>2085</v>
      </c>
      <c r="O16" s="5">
        <f t="shared" si="16"/>
        <v>7.3495628131987154E-3</v>
      </c>
      <c r="R16" s="67">
        <f t="shared" si="8"/>
        <v>9</v>
      </c>
      <c r="S16" s="67">
        <f t="shared" si="9"/>
        <v>19</v>
      </c>
      <c r="T16" s="67">
        <f t="shared" si="10"/>
        <v>16</v>
      </c>
      <c r="U16" s="46"/>
      <c r="V16" s="67">
        <v>11</v>
      </c>
      <c r="W16" s="63">
        <f t="shared" si="11"/>
        <v>973.37053522462543</v>
      </c>
      <c r="X16" s="63" t="str">
        <f t="shared" si="12"/>
        <v>MB Recherche et développement</v>
      </c>
      <c r="Y16" s="46"/>
      <c r="Z16" s="67">
        <v>11</v>
      </c>
      <c r="AA16" s="5">
        <f t="shared" si="19"/>
        <v>0.36624942049142328</v>
      </c>
      <c r="AB16" s="5" t="str">
        <f t="shared" si="20"/>
        <v>BZ Industries extractives</v>
      </c>
      <c r="AD16" s="67">
        <v>11</v>
      </c>
      <c r="AE16" s="47">
        <f t="shared" si="13"/>
        <v>1.1624130776630994</v>
      </c>
      <c r="AF16" s="47" t="str">
        <f t="shared" si="21"/>
        <v>CC Bois et papier</v>
      </c>
    </row>
    <row r="17" spans="1:32" x14ac:dyDescent="0.3">
      <c r="A17" s="62" t="s">
        <v>21</v>
      </c>
      <c r="B17" s="7">
        <f>SUMIFS('source n38'!D:D,'source n38'!$B:$B,secteurs!$A17,'source n38'!$A:$A,secteurs!$A$3)</f>
        <v>65160527.60342098</v>
      </c>
      <c r="C17" s="7">
        <f>SUMIFS('source n38'!E:E,'source n38'!$B:$B,secteurs!$A17,'source n38'!$A:$A,secteurs!$A$3)</f>
        <v>1962</v>
      </c>
      <c r="D17" s="8">
        <f t="shared" si="17"/>
        <v>0.40866486148719017</v>
      </c>
      <c r="F17" s="7">
        <f>SUMIFS('source n38'!F:F,'source n38'!$B:$B,secteurs!$A17,'source n38'!$A:$A,secteurs!$A$3)</f>
        <v>77812</v>
      </c>
      <c r="G17" s="7">
        <f>SUMIFS('source n38'!$G:$G,'source n38'!$B:$B,secteurs!$A17,'source n38'!$A:$A,secteurs!$A$3)</f>
        <v>64571476.845150717</v>
      </c>
      <c r="H17" s="7">
        <f t="shared" si="18"/>
        <v>829.83957288272654</v>
      </c>
      <c r="I17" s="5"/>
      <c r="J17" s="41">
        <f>SUMIFS('assiette sala'!C:C,'assiette sala'!$A:$A,secteurs!$A$3,'assiette sala'!$B:$B,secteurs!$A17)</f>
        <v>7716282396</v>
      </c>
      <c r="K17" s="36">
        <f t="shared" si="14"/>
        <v>1.0981918088462099E-2</v>
      </c>
      <c r="L17" s="32">
        <f t="shared" si="15"/>
        <v>1.125462611831358</v>
      </c>
      <c r="N17" s="7">
        <f>SUMIFS('source n38'!J:J,'source n38'!$B:$B,secteurs!$A17,'source n38'!$A:$A,secteurs!$A$3)</f>
        <v>4801</v>
      </c>
      <c r="O17" s="5">
        <f t="shared" si="16"/>
        <v>1.2359738214758588E-2</v>
      </c>
      <c r="R17" s="67">
        <f t="shared" si="8"/>
        <v>8</v>
      </c>
      <c r="S17" s="67">
        <f t="shared" si="9"/>
        <v>23</v>
      </c>
      <c r="T17" s="67">
        <f t="shared" si="10"/>
        <v>13</v>
      </c>
      <c r="U17" s="46"/>
      <c r="V17" s="67">
        <v>12</v>
      </c>
      <c r="W17" s="63">
        <f t="shared" si="11"/>
        <v>972.83172039130011</v>
      </c>
      <c r="X17" s="63" t="str">
        <f t="shared" si="12"/>
        <v>JA Edition et audiovisuel</v>
      </c>
      <c r="Y17" s="46"/>
      <c r="Z17" s="67">
        <v>12</v>
      </c>
      <c r="AA17" s="5">
        <f t="shared" si="19"/>
        <v>0.36213311285655231</v>
      </c>
      <c r="AB17" s="5" t="str">
        <f t="shared" si="20"/>
        <v>CI Fabrication de produits informatiques, électroniques et optiques</v>
      </c>
      <c r="AD17" s="67">
        <v>12</v>
      </c>
      <c r="AE17" s="47">
        <f t="shared" si="13"/>
        <v>1.157979149297317</v>
      </c>
      <c r="AF17" s="47" t="str">
        <f t="shared" si="21"/>
        <v>SZ autres activités de services</v>
      </c>
    </row>
    <row r="18" spans="1:32" x14ac:dyDescent="0.3">
      <c r="A18" s="62" t="s">
        <v>22</v>
      </c>
      <c r="B18" s="7">
        <f>SUMIFS('source n38'!D:D,'source n38'!$B:$B,secteurs!$A18,'source n38'!$A:$A,secteurs!$A$3)</f>
        <v>107909971.20117472</v>
      </c>
      <c r="C18" s="7">
        <f>SUMIFS('source n38'!E:E,'source n38'!$B:$B,secteurs!$A18,'source n38'!$A:$A,secteurs!$A$3)</f>
        <v>1059</v>
      </c>
      <c r="D18" s="8">
        <f t="shared" si="17"/>
        <v>0.35112732095490717</v>
      </c>
      <c r="F18" s="7">
        <f>SUMIFS('source n38'!F:F,'source n38'!$B:$B,secteurs!$A18,'source n38'!$A:$A,secteurs!$A$3)</f>
        <v>117626</v>
      </c>
      <c r="G18" s="7">
        <f>SUMIFS('source n38'!$G:$G,'source n38'!$B:$B,secteurs!$A18,'source n38'!$A:$A,secteurs!$A$3)</f>
        <v>107468177.91140269</v>
      </c>
      <c r="H18" s="7">
        <f t="shared" si="18"/>
        <v>913.64305435365213</v>
      </c>
      <c r="I18" s="5"/>
      <c r="J18" s="41">
        <f>SUMIFS('assiette sala'!C:C,'assiette sala'!$A:$A,secteurs!$A$3,'assiette sala'!$B:$B,secteurs!$A18)</f>
        <v>17301363745</v>
      </c>
      <c r="K18" s="36">
        <f t="shared" si="14"/>
        <v>2.4623536272437619E-2</v>
      </c>
      <c r="L18" s="32">
        <f t="shared" si="15"/>
        <v>0.83125799080737495</v>
      </c>
      <c r="N18" s="7">
        <f>SUMIFS('source n38'!J:J,'source n38'!$B:$B,secteurs!$A18,'source n38'!$A:$A,secteurs!$A$3)</f>
        <v>3016</v>
      </c>
      <c r="O18" s="5">
        <f t="shared" si="16"/>
        <v>2.0468511288399015E-2</v>
      </c>
      <c r="R18" s="67">
        <f t="shared" si="8"/>
        <v>13</v>
      </c>
      <c r="S18" s="67">
        <f t="shared" si="9"/>
        <v>18</v>
      </c>
      <c r="T18" s="67">
        <f t="shared" si="10"/>
        <v>23</v>
      </c>
      <c r="U18" s="46"/>
      <c r="V18" s="67">
        <v>13</v>
      </c>
      <c r="W18" s="63">
        <f t="shared" si="11"/>
        <v>970.70460899929731</v>
      </c>
      <c r="X18" s="63" t="str">
        <f t="shared" si="12"/>
        <v>JB Télécommunications</v>
      </c>
      <c r="Y18" s="46"/>
      <c r="Z18" s="67">
        <v>13</v>
      </c>
      <c r="AA18" s="5">
        <f t="shared" si="19"/>
        <v>0.35112732095490717</v>
      </c>
      <c r="AB18" s="5" t="str">
        <f t="shared" si="20"/>
        <v>CL Fabrication de matériels de transport</v>
      </c>
      <c r="AD18" s="67">
        <v>13</v>
      </c>
      <c r="AE18" s="47">
        <f t="shared" si="13"/>
        <v>1.125462611831358</v>
      </c>
      <c r="AF18" s="47" t="str">
        <f t="shared" si="21"/>
        <v>CK Fabrication de machines et équipements n.c.a.</v>
      </c>
    </row>
    <row r="19" spans="1:32" x14ac:dyDescent="0.3">
      <c r="A19" s="62" t="s">
        <v>180</v>
      </c>
      <c r="B19" s="7">
        <f>SUMIFS('source n38'!D:D,'source n38'!$B:$B,secteurs!$A19,'source n38'!$A:$A,secteurs!$A$3)</f>
        <v>106668527.85433511</v>
      </c>
      <c r="C19" s="7">
        <f>SUMIFS('source n38'!E:E,'source n38'!$B:$B,secteurs!$A19,'source n38'!$A:$A,secteurs!$A$3)</f>
        <v>8944</v>
      </c>
      <c r="D19" s="8">
        <f t="shared" si="17"/>
        <v>0.33725490196078434</v>
      </c>
      <c r="F19" s="7">
        <f>SUMIFS('source n38'!F:F,'source n38'!$B:$B,secteurs!$A19,'source n38'!$A:$A,secteurs!$A$3)</f>
        <v>111218</v>
      </c>
      <c r="G19" s="7">
        <f>SUMIFS('source n38'!$G:$G,'source n38'!$B:$B,secteurs!$A19,'source n38'!$A:$A,secteurs!$A$3)</f>
        <v>105877086.42432337</v>
      </c>
      <c r="H19" s="7">
        <f t="shared" si="18"/>
        <v>951.97797500695356</v>
      </c>
      <c r="I19" s="5"/>
      <c r="J19" s="41">
        <f>SUMIFS('assiette sala'!C:C,'assiette sala'!$A:$A,secteurs!$A$3,'assiette sala'!$B:$B,secteurs!$A19)</f>
        <v>11187786825</v>
      </c>
      <c r="K19" s="36">
        <f t="shared" si="14"/>
        <v>1.59226104227362E-2</v>
      </c>
      <c r="L19" s="32">
        <f t="shared" si="15"/>
        <v>1.2707107738682726</v>
      </c>
      <c r="N19" s="7">
        <f>SUMIFS('source n38'!J:J,'source n38'!$B:$B,secteurs!$A19,'source n38'!$A:$A,secteurs!$A$3)</f>
        <v>26520</v>
      </c>
      <c r="O19" s="5">
        <f t="shared" si="16"/>
        <v>2.0233032612278139E-2</v>
      </c>
      <c r="R19" s="67">
        <f t="shared" si="8"/>
        <v>14</v>
      </c>
      <c r="S19" s="67">
        <f t="shared" si="9"/>
        <v>15</v>
      </c>
      <c r="T19" s="67">
        <f t="shared" si="10"/>
        <v>9</v>
      </c>
      <c r="U19" s="46"/>
      <c r="V19" s="67">
        <v>14</v>
      </c>
      <c r="W19" s="63">
        <f t="shared" si="11"/>
        <v>963.57916554830001</v>
      </c>
      <c r="X19" s="63" t="str">
        <f t="shared" si="12"/>
        <v>EZ Production et distribution d'eau, assainissement, gestion des déchets et dépollution</v>
      </c>
      <c r="Y19" s="46"/>
      <c r="Z19" s="67">
        <v>14</v>
      </c>
      <c r="AA19" s="5">
        <f t="shared" si="19"/>
        <v>0.33725490196078434</v>
      </c>
      <c r="AB19" s="5" t="str">
        <f t="shared" si="20"/>
        <v>CM Industrie du meuble et diverses , réparation et installation de machines</v>
      </c>
      <c r="AD19" s="67">
        <v>14</v>
      </c>
      <c r="AE19" s="47">
        <f t="shared" si="13"/>
        <v>1.1007540085923089</v>
      </c>
      <c r="AF19" s="47" t="str">
        <f t="shared" si="21"/>
        <v>MA Activités juridiques, de conseil et d'ingénierie</v>
      </c>
    </row>
    <row r="20" spans="1:32" x14ac:dyDescent="0.3">
      <c r="A20" s="62" t="s">
        <v>24</v>
      </c>
      <c r="B20" s="7">
        <f>SUMIFS('source n38'!D:D,'source n38'!$B:$B,secteurs!$A20,'source n38'!$A:$A,secteurs!$A$3)</f>
        <v>153250899.09429073</v>
      </c>
      <c r="C20" s="7">
        <f>SUMIFS('source n38'!E:E,'source n38'!$B:$B,secteurs!$A20,'source n38'!$A:$A,secteurs!$A$3)</f>
        <v>1818</v>
      </c>
      <c r="D20" s="8">
        <f t="shared" si="17"/>
        <v>0.43691420331651043</v>
      </c>
      <c r="F20" s="7">
        <f>SUMIFS('source n38'!F:F,'source n38'!$B:$B,secteurs!$A20,'source n38'!$A:$A,secteurs!$A$3)</f>
        <v>111758</v>
      </c>
      <c r="G20" s="7">
        <f>SUMIFS('source n38'!$G:$G,'source n38'!$B:$B,secteurs!$A20,'source n38'!$A:$A,secteurs!$A$3)</f>
        <v>153173745.11418819</v>
      </c>
      <c r="H20" s="7">
        <f t="shared" si="18"/>
        <v>1370.5841650189534</v>
      </c>
      <c r="I20" s="5"/>
      <c r="J20" s="41">
        <f>SUMIFS('assiette sala'!C:C,'assiette sala'!$A:$A,secteurs!$A$3,'assiette sala'!$B:$B,secteurs!$A20)</f>
        <v>10044630912</v>
      </c>
      <c r="K20" s="36">
        <f t="shared" si="14"/>
        <v>1.429565537435501E-2</v>
      </c>
      <c r="L20" s="32">
        <f t="shared" si="15"/>
        <v>2.0334038485852699</v>
      </c>
      <c r="N20" s="7">
        <f>SUMIFS('source n38'!J:J,'source n38'!$B:$B,secteurs!$A20,'source n38'!$A:$A,secteurs!$A$3)</f>
        <v>4161</v>
      </c>
      <c r="O20" s="5">
        <f t="shared" si="16"/>
        <v>2.9068840656262175E-2</v>
      </c>
      <c r="R20" s="67">
        <f t="shared" si="8"/>
        <v>3</v>
      </c>
      <c r="S20" s="67">
        <f t="shared" si="9"/>
        <v>2</v>
      </c>
      <c r="T20" s="67">
        <f t="shared" si="10"/>
        <v>3</v>
      </c>
      <c r="U20" s="46"/>
      <c r="V20" s="67">
        <v>15</v>
      </c>
      <c r="W20" s="63">
        <f t="shared" si="11"/>
        <v>951.97797500695356</v>
      </c>
      <c r="X20" s="63" t="str">
        <f t="shared" si="12"/>
        <v>CM Industrie du meuble et diverses , réparation et installation de machines</v>
      </c>
      <c r="Y20" s="46"/>
      <c r="Z20" s="67">
        <v>15</v>
      </c>
      <c r="AA20" s="5">
        <f t="shared" si="19"/>
        <v>0.32261237336480769</v>
      </c>
      <c r="AB20" s="5" t="str">
        <f t="shared" si="20"/>
        <v>CC Bois et papier</v>
      </c>
      <c r="AD20" s="67">
        <v>15</v>
      </c>
      <c r="AE20" s="47">
        <f t="shared" si="13"/>
        <v>1.1004779811752385</v>
      </c>
      <c r="AF20" s="47" t="str">
        <f t="shared" si="21"/>
        <v>BZ Industries extractives</v>
      </c>
    </row>
    <row r="21" spans="1:32" s="61" customFormat="1" x14ac:dyDescent="0.3">
      <c r="A21" s="62" t="s">
        <v>25</v>
      </c>
      <c r="B21" s="7">
        <f>SUMIFS('source n38'!D:D,'source n38'!$B:$B,secteurs!$A21,'source n38'!$A:$A,secteurs!$A$3)</f>
        <v>37440918.374315977</v>
      </c>
      <c r="C21" s="7">
        <f>SUMIFS('source n38'!E:E,'source n38'!$B:$B,secteurs!$A21,'source n38'!$A:$A,secteurs!$A$3)</f>
        <v>2305</v>
      </c>
      <c r="D21" s="8">
        <f t="shared" ref="D21:D23" si="22">C21/N21</f>
        <v>0.27143193593970794</v>
      </c>
      <c r="F21" s="7">
        <f>SUMIFS('source n38'!F:F,'source n38'!$B:$B,secteurs!$A21,'source n38'!$A:$A,secteurs!$A$3)</f>
        <v>37912</v>
      </c>
      <c r="G21" s="7">
        <f>SUMIFS('source n38'!$G:$G,'source n38'!$B:$B,secteurs!$A21,'source n38'!$A:$A,secteurs!$A$3)</f>
        <v>36531213.324267149</v>
      </c>
      <c r="H21" s="7">
        <f t="shared" ref="H21:H23" si="23">G21/F21</f>
        <v>963.57916554830001</v>
      </c>
      <c r="I21" s="5"/>
      <c r="J21" s="63">
        <f>SUMIFS('assiette sala'!C:C,'assiette sala'!$A:$A,secteurs!$A$3,'assiette sala'!$B:$B,secteurs!$A21)</f>
        <v>5925163414</v>
      </c>
      <c r="K21" s="36">
        <f t="shared" si="14"/>
        <v>8.4327731845365763E-3</v>
      </c>
      <c r="L21" s="32">
        <f t="shared" si="15"/>
        <v>0.8421719137399778</v>
      </c>
      <c r="N21" s="7">
        <f>SUMIFS('source n38'!J:J,'source n38'!$B:$B,secteurs!$A21,'source n38'!$A:$A,secteurs!$A$3)</f>
        <v>8492</v>
      </c>
      <c r="O21" s="5">
        <f t="shared" si="16"/>
        <v>7.1018447309563358E-3</v>
      </c>
      <c r="R21" s="67">
        <f t="shared" si="8"/>
        <v>20</v>
      </c>
      <c r="S21" s="67">
        <f t="shared" si="9"/>
        <v>14</v>
      </c>
      <c r="T21" s="67">
        <f t="shared" si="10"/>
        <v>22</v>
      </c>
      <c r="V21" s="67">
        <v>16</v>
      </c>
      <c r="W21" s="63">
        <f t="shared" si="11"/>
        <v>932.3221747765084</v>
      </c>
      <c r="X21" s="63" t="str">
        <f t="shared" si="12"/>
        <v>BZ Industries extractives</v>
      </c>
      <c r="Z21" s="67">
        <v>16</v>
      </c>
      <c r="AA21" s="5">
        <f t="shared" si="19"/>
        <v>0.30684287663617527</v>
      </c>
      <c r="AB21" s="5" t="str">
        <f t="shared" si="20"/>
        <v>QA Activités pour la santé humaine</v>
      </c>
      <c r="AD21" s="67">
        <v>16</v>
      </c>
      <c r="AE21" s="47">
        <f t="shared" si="13"/>
        <v>1.0727589797397794</v>
      </c>
      <c r="AF21" s="47" t="str">
        <f t="shared" si="21"/>
        <v>CJ Fabrication d'équipements électriques</v>
      </c>
    </row>
    <row r="22" spans="1:32" s="61" customFormat="1" x14ac:dyDescent="0.3">
      <c r="A22" s="62" t="s">
        <v>26</v>
      </c>
      <c r="B22" s="7">
        <f>SUMIFS('source n38'!D:D,'source n38'!$B:$B,secteurs!$A22,'source n38'!$A:$A,secteurs!$A$3)</f>
        <v>526525969.31637466</v>
      </c>
      <c r="C22" s="7">
        <f>SUMIFS('source n38'!E:E,'source n38'!$B:$B,secteurs!$A22,'source n38'!$A:$A,secteurs!$A$3)</f>
        <v>69340</v>
      </c>
      <c r="D22" s="8">
        <f t="shared" si="22"/>
        <v>0.25496115280387405</v>
      </c>
      <c r="F22" s="7">
        <f>SUMIFS('source n38'!F:F,'source n38'!$B:$B,secteurs!$A22,'source n38'!$A:$A,secteurs!$A$3)</f>
        <v>486572</v>
      </c>
      <c r="G22" s="7">
        <f>SUMIFS('source n38'!$G:$G,'source n38'!$B:$B,secteurs!$A22,'source n38'!$A:$A,secteurs!$A$3)</f>
        <v>519650515.33450973</v>
      </c>
      <c r="H22" s="7">
        <f t="shared" si="23"/>
        <v>1067.9827761040704</v>
      </c>
      <c r="I22" s="5"/>
      <c r="J22" s="63">
        <f>SUMIFS('assiette sala'!C:C,'assiette sala'!$A:$A,secteurs!$A$3,'assiette sala'!$B:$B,secteurs!$A22)</f>
        <v>47868208728</v>
      </c>
      <c r="K22" s="36">
        <f t="shared" si="14"/>
        <v>6.8126685923886002E-2</v>
      </c>
      <c r="L22" s="32">
        <f t="shared" si="15"/>
        <v>1.4659771923999423</v>
      </c>
      <c r="N22" s="7">
        <f>SUMIFS('source n38'!J:J,'source n38'!$B:$B,secteurs!$A22,'source n38'!$A:$A,secteurs!$A$3)</f>
        <v>271963</v>
      </c>
      <c r="O22" s="5">
        <f>B22/B$42</f>
        <v>9.9872167758211075E-2</v>
      </c>
      <c r="R22" s="67">
        <f t="shared" si="8"/>
        <v>21</v>
      </c>
      <c r="S22" s="67">
        <f t="shared" si="9"/>
        <v>8</v>
      </c>
      <c r="T22" s="67">
        <f t="shared" si="10"/>
        <v>5</v>
      </c>
      <c r="V22" s="67">
        <v>17</v>
      </c>
      <c r="W22" s="63">
        <f t="shared" si="11"/>
        <v>923.47416730226519</v>
      </c>
      <c r="X22" s="63" t="str">
        <f t="shared" si="12"/>
        <v>CH Métallurgie et fabrication de produits métalliques</v>
      </c>
      <c r="Z22" s="67">
        <v>17</v>
      </c>
      <c r="AA22" s="5">
        <f t="shared" si="19"/>
        <v>0.29999599241994857</v>
      </c>
      <c r="AB22" s="5" t="str">
        <f t="shared" si="20"/>
        <v>MA Activités juridiques, de conseil et d'ingénierie</v>
      </c>
      <c r="AD22" s="67">
        <v>17</v>
      </c>
      <c r="AE22" s="47">
        <f t="shared" si="13"/>
        <v>1.0553505211425591</v>
      </c>
      <c r="AF22" s="47" t="str">
        <f t="shared" si="21"/>
        <v>PZ Education</v>
      </c>
    </row>
    <row r="23" spans="1:32" s="61" customFormat="1" x14ac:dyDescent="0.3">
      <c r="A23" s="62" t="s">
        <v>28</v>
      </c>
      <c r="B23" s="7">
        <f>SUMIFS('source n38'!D:D,'source n38'!$B:$B,secteurs!$A23,'source n38'!$A:$A,secteurs!$A$3)</f>
        <v>746203740.74590206</v>
      </c>
      <c r="C23" s="7">
        <f>SUMIFS('source n38'!E:E,'source n38'!$B:$B,secteurs!$A23,'source n38'!$A:$A,secteurs!$A$3)</f>
        <v>115035</v>
      </c>
      <c r="D23" s="8">
        <f t="shared" si="22"/>
        <v>0.2520668672362375</v>
      </c>
      <c r="F23" s="7">
        <f>SUMIFS('source n38'!F:F,'source n38'!$B:$B,secteurs!$A23,'source n38'!$A:$A,secteurs!$A$3)</f>
        <v>917452</v>
      </c>
      <c r="G23" s="7">
        <f>SUMIFS('source n38'!$G:$G,'source n38'!$B:$B,secteurs!$A23,'source n38'!$A:$A,secteurs!$A$3)</f>
        <v>738826109.86599398</v>
      </c>
      <c r="H23" s="7">
        <f t="shared" si="23"/>
        <v>805.30219550013953</v>
      </c>
      <c r="I23" s="5"/>
      <c r="J23" s="63">
        <f>SUMIFS('assiette sala'!C:C,'assiette sala'!$A:$A,secteurs!$A$3,'assiette sala'!$B:$B,secteurs!$A23)</f>
        <v>107155091924</v>
      </c>
      <c r="K23" s="36">
        <f t="shared" si="14"/>
        <v>0.15250458470532557</v>
      </c>
      <c r="L23" s="32">
        <f t="shared" si="15"/>
        <v>0.92810946574285869</v>
      </c>
      <c r="N23" s="7">
        <f>SUMIFS('source n38'!J:J,'source n38'!$B:$B,secteurs!$A23,'source n38'!$A:$A,secteurs!$A$3)</f>
        <v>456367</v>
      </c>
      <c r="O23" s="5">
        <f t="shared" si="16"/>
        <v>0.14154094863419625</v>
      </c>
      <c r="R23" s="67">
        <f t="shared" si="8"/>
        <v>23</v>
      </c>
      <c r="S23" s="67">
        <f t="shared" si="9"/>
        <v>25</v>
      </c>
      <c r="T23" s="67">
        <f t="shared" si="10"/>
        <v>21</v>
      </c>
      <c r="V23" s="67">
        <v>18</v>
      </c>
      <c r="W23" s="63">
        <f t="shared" si="11"/>
        <v>913.64305435365213</v>
      </c>
      <c r="X23" s="63" t="str">
        <f t="shared" si="12"/>
        <v>CL Fabrication de matériels de transport</v>
      </c>
      <c r="Z23" s="67">
        <v>18</v>
      </c>
      <c r="AA23" s="5">
        <f t="shared" si="19"/>
        <v>0.28488474397325358</v>
      </c>
      <c r="AB23" s="5" t="str">
        <f t="shared" si="20"/>
        <v>CB Habillement, textile et cuir</v>
      </c>
      <c r="AD23" s="67">
        <v>18</v>
      </c>
      <c r="AE23" s="47">
        <f t="shared" si="13"/>
        <v>0.99902448100439867</v>
      </c>
      <c r="AF23" s="47" t="str">
        <f t="shared" si="21"/>
        <v>LZ Activités immobilières</v>
      </c>
    </row>
    <row r="24" spans="1:32" x14ac:dyDescent="0.3">
      <c r="A24" s="62" t="s">
        <v>30</v>
      </c>
      <c r="B24" s="7">
        <f>SUMIFS('source n38'!D:D,'source n38'!$B:$B,secteurs!$A24,'source n38'!$A:$A,secteurs!$A$3)</f>
        <v>266069259.67890966</v>
      </c>
      <c r="C24" s="7">
        <f>SUMIFS('source n38'!E:E,'source n38'!$B:$B,secteurs!$A24,'source n38'!$A:$A,secteurs!$A$3)</f>
        <v>18643</v>
      </c>
      <c r="D24" s="8">
        <f t="shared" si="17"/>
        <v>0.2544355278960585</v>
      </c>
      <c r="F24" s="7">
        <f>SUMIFS('source n38'!F:F,'source n38'!$B:$B,secteurs!$A24,'source n38'!$A:$A,secteurs!$A$3)</f>
        <v>434926</v>
      </c>
      <c r="G24" s="7">
        <f>SUMIFS('source n38'!$G:$G,'source n38'!$B:$B,secteurs!$A24,'source n38'!$A:$A,secteurs!$A$3)</f>
        <v>262520330.73986375</v>
      </c>
      <c r="H24" s="7">
        <f t="shared" ref="H24" si="24">G24/F24</f>
        <v>603.59769418214535</v>
      </c>
      <c r="I24" s="5"/>
      <c r="J24" s="63">
        <f>SUMIFS('assiette sala'!C:C,'assiette sala'!$A:$A,secteurs!$A$3,'assiette sala'!$B:$B,secteurs!$A24)</f>
        <v>50064057912</v>
      </c>
      <c r="K24" s="36">
        <f t="shared" si="14"/>
        <v>7.1251848357780978E-2</v>
      </c>
      <c r="L24" s="32">
        <f t="shared" si="15"/>
        <v>0.70830979316053111</v>
      </c>
      <c r="M24" s="61"/>
      <c r="N24" s="7">
        <f>SUMIFS('source n38'!J:J,'source n38'!$B:$B,secteurs!$A24,'source n38'!$A:$A,secteurs!$A$3)</f>
        <v>73272</v>
      </c>
      <c r="O24" s="5">
        <f t="shared" si="16"/>
        <v>5.0468381972605371E-2</v>
      </c>
      <c r="R24" s="67">
        <f t="shared" si="8"/>
        <v>22</v>
      </c>
      <c r="S24" s="67">
        <f t="shared" si="9"/>
        <v>34</v>
      </c>
      <c r="T24" s="67">
        <f t="shared" si="10"/>
        <v>26</v>
      </c>
      <c r="U24" s="46"/>
      <c r="V24" s="67">
        <v>19</v>
      </c>
      <c r="W24" s="63">
        <f t="shared" si="11"/>
        <v>886.98182230045302</v>
      </c>
      <c r="X24" s="63" t="str">
        <f t="shared" si="12"/>
        <v>CJ Fabrication d'équipements électriques</v>
      </c>
      <c r="Y24" s="46"/>
      <c r="Z24" s="67">
        <v>19</v>
      </c>
      <c r="AA24" s="5">
        <f t="shared" si="19"/>
        <v>0.27540306385908542</v>
      </c>
      <c r="AB24" s="5" t="str">
        <f t="shared" si="20"/>
        <v>QB Action sociale et hébergement médico-social</v>
      </c>
      <c r="AD24" s="67">
        <v>19</v>
      </c>
      <c r="AE24" s="47">
        <f t="shared" si="13"/>
        <v>0.97840039296328807</v>
      </c>
      <c r="AF24" s="47" t="str">
        <f t="shared" si="21"/>
        <v>RZ Arts, spectacles et activités récréatives</v>
      </c>
    </row>
    <row r="25" spans="1:32" x14ac:dyDescent="0.3">
      <c r="A25" s="62" t="s">
        <v>32</v>
      </c>
      <c r="B25" s="7">
        <f>SUMIFS('source n38'!D:D,'source n38'!$B:$B,secteurs!$A25,'source n38'!$A:$A,secteurs!$A$3)</f>
        <v>171991580.99156353</v>
      </c>
      <c r="C25" s="7">
        <f>SUMIFS('source n38'!E:E,'source n38'!$B:$B,secteurs!$A25,'source n38'!$A:$A,secteurs!$A$3)</f>
        <v>31832</v>
      </c>
      <c r="D25" s="8">
        <f t="shared" si="17"/>
        <v>0.14085205047876953</v>
      </c>
      <c r="F25" s="7">
        <f>SUMIFS('source n38'!F:F,'source n38'!$B:$B,secteurs!$A25,'source n38'!$A:$A,secteurs!$A$3)</f>
        <v>229839</v>
      </c>
      <c r="G25" s="7">
        <f>SUMIFS('source n38'!$G:$G,'source n38'!$B:$B,secteurs!$A25,'source n38'!$A:$A,secteurs!$A$3)</f>
        <v>170274484.94238827</v>
      </c>
      <c r="H25" s="7">
        <f t="shared" si="18"/>
        <v>740.84243728169838</v>
      </c>
      <c r="I25" s="5"/>
      <c r="J25" s="41">
        <f>SUMIFS('assiette sala'!C:C,'assiette sala'!$A:$A,secteurs!$A$3,'assiette sala'!$B:$B,secteurs!$A25)</f>
        <v>31725881223</v>
      </c>
      <c r="K25" s="36">
        <f t="shared" si="14"/>
        <v>4.5152705797272867E-2</v>
      </c>
      <c r="L25" s="32">
        <f t="shared" si="15"/>
        <v>0.72251703008885571</v>
      </c>
      <c r="N25" s="7">
        <f>SUMIFS('source n38'!J:J,'source n38'!$B:$B,secteurs!$A25,'source n38'!$A:$A,secteurs!$A$3)</f>
        <v>225996</v>
      </c>
      <c r="O25" s="5">
        <f t="shared" si="16"/>
        <v>3.2623598893121449E-2</v>
      </c>
      <c r="R25" s="67">
        <f t="shared" si="8"/>
        <v>34</v>
      </c>
      <c r="S25" s="67">
        <f t="shared" si="9"/>
        <v>29</v>
      </c>
      <c r="T25" s="67">
        <f t="shared" si="10"/>
        <v>24</v>
      </c>
      <c r="U25" s="46"/>
      <c r="V25" s="67">
        <v>20</v>
      </c>
      <c r="W25" s="63">
        <f t="shared" si="11"/>
        <v>856.87265590793527</v>
      </c>
      <c r="X25" s="63" t="str">
        <f t="shared" si="12"/>
        <v>CI Fabrication de produits informatiques, électroniques et optiques</v>
      </c>
      <c r="Y25" s="46"/>
      <c r="Z25" s="67">
        <v>20</v>
      </c>
      <c r="AA25" s="5">
        <f t="shared" si="19"/>
        <v>0.27143193593970794</v>
      </c>
      <c r="AB25" s="5" t="str">
        <f t="shared" si="20"/>
        <v>EZ Production et distribution d'eau, assainissement, gestion des déchets et dépollution</v>
      </c>
      <c r="AD25" s="67">
        <v>20</v>
      </c>
      <c r="AE25" s="47">
        <f t="shared" si="13"/>
        <v>0.93524920098867725</v>
      </c>
      <c r="AF25" s="47" t="str">
        <f t="shared" si="21"/>
        <v>MC autres activités scientifiques et techniques</v>
      </c>
    </row>
    <row r="26" spans="1:32" x14ac:dyDescent="0.3">
      <c r="A26" s="62" t="s">
        <v>34</v>
      </c>
      <c r="B26" s="7">
        <f>SUMIFS('source n38'!D:D,'source n38'!$B:$B,secteurs!$A26,'source n38'!$A:$A,secteurs!$A$3)</f>
        <v>72794325.951693833</v>
      </c>
      <c r="C26" s="7">
        <f>SUMIFS('source n38'!E:E,'source n38'!$B:$B,secteurs!$A26,'source n38'!$A:$A,secteurs!$A$3)</f>
        <v>4751</v>
      </c>
      <c r="D26" s="8">
        <f t="shared" si="17"/>
        <v>0.18267456167333129</v>
      </c>
      <c r="F26" s="7">
        <f>SUMIFS('source n38'!F:F,'source n38'!$B:$B,secteurs!$A26,'source n38'!$A:$A,secteurs!$A$3)</f>
        <v>73153</v>
      </c>
      <c r="G26" s="7">
        <f>SUMIFS('source n38'!$G:$G,'source n38'!$B:$B,secteurs!$A26,'source n38'!$A:$A,secteurs!$A$3)</f>
        <v>71165558.841784775</v>
      </c>
      <c r="H26" s="7">
        <f t="shared" si="18"/>
        <v>972.83172039130011</v>
      </c>
      <c r="I26" s="5"/>
      <c r="J26" s="41">
        <f>SUMIFS('assiette sala'!C:C,'assiette sala'!$A:$A,secteurs!$A$3,'assiette sala'!$B:$B,secteurs!$A26)</f>
        <v>13494564911</v>
      </c>
      <c r="K26" s="36">
        <f t="shared" si="14"/>
        <v>1.9205648379180554E-2</v>
      </c>
      <c r="L26" s="32">
        <f t="shared" si="15"/>
        <v>0.718940973990573</v>
      </c>
      <c r="N26" s="7">
        <f>SUMIFS('source n38'!J:J,'source n38'!$B:$B,secteurs!$A26,'source n38'!$A:$A,secteurs!$A$3)</f>
        <v>26008</v>
      </c>
      <c r="O26" s="5">
        <f t="shared" si="16"/>
        <v>1.3807727551848538E-2</v>
      </c>
      <c r="R26" s="67">
        <f t="shared" si="8"/>
        <v>30</v>
      </c>
      <c r="S26" s="67">
        <f t="shared" si="9"/>
        <v>12</v>
      </c>
      <c r="T26" s="67">
        <f t="shared" si="10"/>
        <v>25</v>
      </c>
      <c r="U26" s="46"/>
      <c r="V26" s="67">
        <v>21</v>
      </c>
      <c r="W26" s="63">
        <f t="shared" si="11"/>
        <v>834.63606122828617</v>
      </c>
      <c r="X26" s="63" t="str">
        <f t="shared" si="12"/>
        <v>CC Bois et papier</v>
      </c>
      <c r="Y26" s="46"/>
      <c r="Z26" s="67">
        <v>21</v>
      </c>
      <c r="AA26" s="5">
        <f t="shared" si="19"/>
        <v>0.25496115280387405</v>
      </c>
      <c r="AB26" s="5" t="str">
        <f t="shared" si="20"/>
        <v>FZ Construction</v>
      </c>
      <c r="AD26" s="67">
        <v>21</v>
      </c>
      <c r="AE26" s="47">
        <f t="shared" si="13"/>
        <v>0.92810946574285869</v>
      </c>
      <c r="AF26" s="47" t="str">
        <f t="shared" si="21"/>
        <v>GZ Commerce, réparation d'automobiles et de motocycles</v>
      </c>
    </row>
    <row r="27" spans="1:32" x14ac:dyDescent="0.3">
      <c r="A27" s="62" t="s">
        <v>35</v>
      </c>
      <c r="B27" s="7">
        <f>SUMIFS('source n38'!D:D,'source n38'!$B:$B,secteurs!$A27,'source n38'!$A:$A,secteurs!$A$3)</f>
        <v>20617329.322571278</v>
      </c>
      <c r="C27" s="7">
        <f>SUMIFS('source n38'!E:E,'source n38'!$B:$B,secteurs!$A27,'source n38'!$A:$A,secteurs!$A$3)</f>
        <v>851</v>
      </c>
      <c r="D27" s="8">
        <f t="shared" si="17"/>
        <v>0.20204178537511872</v>
      </c>
      <c r="F27" s="7">
        <f>SUMIFS('source n38'!F:F,'source n38'!$B:$B,secteurs!$A27,'source n38'!$A:$A,secteurs!$A$3)</f>
        <v>21157</v>
      </c>
      <c r="G27" s="7">
        <f>SUMIFS('source n38'!$G:$G,'source n38'!$B:$B,secteurs!$A27,'source n38'!$A:$A,secteurs!$A$3)</f>
        <v>20537197.412598133</v>
      </c>
      <c r="H27" s="7">
        <f t="shared" si="18"/>
        <v>970.70460899929731</v>
      </c>
      <c r="I27" s="5"/>
      <c r="J27" s="41">
        <f>SUMIFS('assiette sala'!C:C,'assiette sala'!$A:$A,secteurs!$A$3,'assiette sala'!$B:$B,secteurs!$A27)</f>
        <v>6145943874</v>
      </c>
      <c r="K27" s="36">
        <f t="shared" si="14"/>
        <v>8.746990938996918E-3</v>
      </c>
      <c r="L27" s="32">
        <f t="shared" si="15"/>
        <v>0.4470935571739722</v>
      </c>
      <c r="N27" s="7">
        <f>SUMIFS('source n38'!J:J,'source n38'!$B:$B,secteurs!$A27,'source n38'!$A:$A,secteurs!$A$3)</f>
        <v>4212</v>
      </c>
      <c r="O27" s="5">
        <f t="shared" si="16"/>
        <v>3.9107232934846355E-3</v>
      </c>
      <c r="R27" s="67">
        <f t="shared" si="8"/>
        <v>29</v>
      </c>
      <c r="S27" s="67">
        <f t="shared" si="9"/>
        <v>13</v>
      </c>
      <c r="T27" s="67">
        <f t="shared" si="10"/>
        <v>35</v>
      </c>
      <c r="U27" s="46"/>
      <c r="V27" s="67">
        <v>22</v>
      </c>
      <c r="W27" s="63">
        <f t="shared" si="11"/>
        <v>832.66515291957762</v>
      </c>
      <c r="X27" s="63" t="str">
        <f t="shared" si="12"/>
        <v>CG Industrie des plastiques et autres produits non minéraux</v>
      </c>
      <c r="Y27" s="46"/>
      <c r="Z27" s="67">
        <v>22</v>
      </c>
      <c r="AA27" s="5">
        <f t="shared" si="19"/>
        <v>0.2544355278960585</v>
      </c>
      <c r="AB27" s="5" t="str">
        <f t="shared" si="20"/>
        <v>HZ Transports et entreposage</v>
      </c>
      <c r="AD27" s="67">
        <v>22</v>
      </c>
      <c r="AE27" s="47">
        <f t="shared" si="13"/>
        <v>0.8421719137399778</v>
      </c>
      <c r="AF27" s="47" t="str">
        <f t="shared" si="21"/>
        <v>EZ Production et distribution d'eau, assainissement, gestion des déchets et dépollution</v>
      </c>
    </row>
    <row r="28" spans="1:32" x14ac:dyDescent="0.3">
      <c r="A28" s="62" t="s">
        <v>36</v>
      </c>
      <c r="B28" s="7">
        <f>SUMIFS('source n38'!D:D,'source n38'!$B:$B,secteurs!$A28,'source n38'!$A:$A,secteurs!$A$3)</f>
        <v>137494622.57135296</v>
      </c>
      <c r="C28" s="7">
        <f>SUMIFS('source n38'!E:E,'source n38'!$B:$B,secteurs!$A28,'source n38'!$A:$A,secteurs!$A$3)</f>
        <v>8876</v>
      </c>
      <c r="D28" s="8">
        <f t="shared" si="17"/>
        <v>0.20678890105537823</v>
      </c>
      <c r="F28" s="7">
        <f>SUMIFS('source n38'!F:F,'source n38'!$B:$B,secteurs!$A28,'source n38'!$A:$A,secteurs!$A$3)</f>
        <v>119801</v>
      </c>
      <c r="G28" s="7">
        <f>SUMIFS('source n38'!$G:$G,'source n38'!$B:$B,secteurs!$A28,'source n38'!$A:$A,secteurs!$A$3)</f>
        <v>136057181.95149517</v>
      </c>
      <c r="H28" s="7">
        <f t="shared" si="18"/>
        <v>1135.6932074982276</v>
      </c>
      <c r="I28" s="5"/>
      <c r="J28" s="41">
        <f>SUMIFS('assiette sala'!C:C,'assiette sala'!$A:$A,secteurs!$A$3,'assiette sala'!$B:$B,secteurs!$A28)</f>
        <v>31193104002</v>
      </c>
      <c r="K28" s="36">
        <f t="shared" si="14"/>
        <v>4.4394450007742212E-2</v>
      </c>
      <c r="L28" s="32">
        <f t="shared" si="15"/>
        <v>0.58746461591606547</v>
      </c>
      <c r="N28" s="7">
        <f>SUMIFS('source n38'!J:J,'source n38'!$B:$B,secteurs!$A28,'source n38'!$A:$A,secteurs!$A$3)</f>
        <v>42923</v>
      </c>
      <c r="O28" s="5">
        <f t="shared" si="16"/>
        <v>2.6080168522603246E-2</v>
      </c>
      <c r="R28" s="67">
        <f t="shared" si="8"/>
        <v>28</v>
      </c>
      <c r="S28" s="67">
        <f t="shared" si="9"/>
        <v>6</v>
      </c>
      <c r="T28" s="67">
        <f t="shared" si="10"/>
        <v>33</v>
      </c>
      <c r="V28" s="67">
        <v>23</v>
      </c>
      <c r="W28" s="63">
        <f t="shared" si="11"/>
        <v>829.83957288272654</v>
      </c>
      <c r="X28" s="63" t="str">
        <f t="shared" si="12"/>
        <v>CK Fabrication de machines et équipements n.c.a.</v>
      </c>
      <c r="Z28" s="67">
        <v>23</v>
      </c>
      <c r="AA28" s="5">
        <f t="shared" si="19"/>
        <v>0.2520668672362375</v>
      </c>
      <c r="AB28" s="5" t="str">
        <f t="shared" si="20"/>
        <v>GZ Commerce, réparation d'automobiles et de motocycles</v>
      </c>
      <c r="AD28" s="67">
        <v>23</v>
      </c>
      <c r="AE28" s="47">
        <f t="shared" si="13"/>
        <v>0.83125799080737495</v>
      </c>
      <c r="AF28" s="47" t="str">
        <f t="shared" si="21"/>
        <v>CL Fabrication de matériels de transport</v>
      </c>
    </row>
    <row r="29" spans="1:32" x14ac:dyDescent="0.3">
      <c r="A29" s="62" t="s">
        <v>37</v>
      </c>
      <c r="B29" s="7">
        <f>SUMIFS('source n38'!D:D,'source n38'!$B:$B,secteurs!$A29,'source n38'!$A:$A,secteurs!$A$3)</f>
        <v>621643065.06642687</v>
      </c>
      <c r="C29" s="7">
        <f>SUMIFS('source n38'!E:E,'source n38'!$B:$B,secteurs!$A29,'source n38'!$A:$A,secteurs!$A$3)</f>
        <v>41057</v>
      </c>
      <c r="D29" s="8">
        <f t="shared" si="17"/>
        <v>0.41275346583426326</v>
      </c>
      <c r="F29" s="7">
        <f>SUMIFS('source n38'!F:F,'source n38'!$B:$B,secteurs!$A29,'source n38'!$A:$A,secteurs!$A$3)</f>
        <v>474298</v>
      </c>
      <c r="G29" s="7">
        <f>SUMIFS('source n38'!$G:$G,'source n38'!$B:$B,secteurs!$A29,'source n38'!$A:$A,secteurs!$A$3)</f>
        <v>620478560.07628977</v>
      </c>
      <c r="H29" s="7">
        <f t="shared" si="18"/>
        <v>1308.2040406585938</v>
      </c>
      <c r="I29" s="5"/>
      <c r="J29" s="41">
        <f>SUMIFS('assiette sala'!C:C,'assiette sala'!$A:$A,secteurs!$A$3,'assiette sala'!$B:$B,secteurs!$A29)</f>
        <v>46286162569</v>
      </c>
      <c r="K29" s="36">
        <f t="shared" si="14"/>
        <v>6.5875096306156303E-2</v>
      </c>
      <c r="L29" s="32">
        <f t="shared" si="15"/>
        <v>1.7899648805558082</v>
      </c>
      <c r="N29" s="7">
        <f>SUMIFS('source n38'!J:J,'source n38'!$B:$B,secteurs!$A29,'source n38'!$A:$A,secteurs!$A$3)</f>
        <v>99471</v>
      </c>
      <c r="O29" s="5">
        <f t="shared" si="16"/>
        <v>0.11791410889125142</v>
      </c>
      <c r="R29" s="67">
        <f t="shared" si="8"/>
        <v>7</v>
      </c>
      <c r="S29" s="67">
        <f t="shared" si="9"/>
        <v>4</v>
      </c>
      <c r="T29" s="67">
        <f t="shared" si="10"/>
        <v>4</v>
      </c>
      <c r="V29" s="67">
        <v>24</v>
      </c>
      <c r="W29" s="63">
        <f t="shared" si="11"/>
        <v>816.5702780332648</v>
      </c>
      <c r="X29" s="63" t="str">
        <f t="shared" si="12"/>
        <v>RZ Arts, spectacles et activités récréatives</v>
      </c>
      <c r="Z29" s="67">
        <v>24</v>
      </c>
      <c r="AA29" s="5">
        <f t="shared" si="19"/>
        <v>0.25085803432137288</v>
      </c>
      <c r="AB29" s="5" t="str">
        <f t="shared" si="20"/>
        <v>OZ Administration publique</v>
      </c>
      <c r="AD29" s="67">
        <v>24</v>
      </c>
      <c r="AE29" s="47">
        <f t="shared" si="13"/>
        <v>0.72251703008885571</v>
      </c>
      <c r="AF29" s="47" t="str">
        <f t="shared" si="21"/>
        <v>IZ Hébergement et restauration</v>
      </c>
    </row>
    <row r="30" spans="1:32" x14ac:dyDescent="0.3">
      <c r="A30" s="62" t="s">
        <v>38</v>
      </c>
      <c r="B30" s="7">
        <f>SUMIFS('source n38'!D:D,'source n38'!$B:$B,secteurs!$A30,'source n38'!$A:$A,secteurs!$A$3)</f>
        <v>75077100.309138298</v>
      </c>
      <c r="C30" s="7">
        <f>SUMIFS('source n38'!E:E,'source n38'!$B:$B,secteurs!$A30,'source n38'!$A:$A,secteurs!$A$3)</f>
        <v>9565</v>
      </c>
      <c r="D30" s="8">
        <f t="shared" si="17"/>
        <v>0.15575131896046376</v>
      </c>
      <c r="F30" s="7">
        <f>SUMIFS('source n38'!F:F,'source n38'!$B:$B,secteurs!$A30,'source n38'!$A:$A,secteurs!$A$3)</f>
        <v>92573</v>
      </c>
      <c r="G30" s="7">
        <f>SUMIFS('source n38'!$G:$G,'source n38'!$B:$B,secteurs!$A30,'source n38'!$A:$A,secteurs!$A$3)</f>
        <v>72492709.578911781</v>
      </c>
      <c r="H30" s="7">
        <f t="shared" si="18"/>
        <v>783.08696465396804</v>
      </c>
      <c r="I30" s="5"/>
      <c r="J30" s="41">
        <f>SUMIFS('assiette sala'!C:C,'assiette sala'!$A:$A,secteurs!$A$3,'assiette sala'!$B:$B,secteurs!$A30)</f>
        <v>10015807138</v>
      </c>
      <c r="K30" s="36">
        <f t="shared" si="14"/>
        <v>1.4254632987041603E-2</v>
      </c>
      <c r="L30" s="32">
        <f t="shared" si="15"/>
        <v>0.99902448100439867</v>
      </c>
      <c r="N30" s="7">
        <f>SUMIFS('source n38'!J:J,'source n38'!$B:$B,secteurs!$A30,'source n38'!$A:$A,secteurs!$A$3)</f>
        <v>61412</v>
      </c>
      <c r="O30" s="5">
        <f t="shared" si="16"/>
        <v>1.4240727321787418E-2</v>
      </c>
      <c r="R30" s="67">
        <f t="shared" si="8"/>
        <v>33</v>
      </c>
      <c r="S30" s="67">
        <f t="shared" si="9"/>
        <v>28</v>
      </c>
      <c r="T30" s="67">
        <f t="shared" si="10"/>
        <v>18</v>
      </c>
      <c r="V30" s="67">
        <v>25</v>
      </c>
      <c r="W30" s="63">
        <f t="shared" si="11"/>
        <v>805.30219550013953</v>
      </c>
      <c r="X30" s="63" t="str">
        <f t="shared" si="12"/>
        <v>GZ Commerce, réparation d'automobiles et de motocycles</v>
      </c>
      <c r="Z30" s="67">
        <v>25</v>
      </c>
      <c r="AA30" s="5">
        <f t="shared" si="19"/>
        <v>0.25068946497517924</v>
      </c>
      <c r="AB30" s="5" t="str">
        <f t="shared" si="20"/>
        <v>MB Recherche et développement</v>
      </c>
      <c r="AD30" s="67">
        <v>25</v>
      </c>
      <c r="AE30" s="47">
        <f t="shared" si="13"/>
        <v>0.718940973990573</v>
      </c>
      <c r="AF30" s="47" t="str">
        <f t="shared" si="21"/>
        <v>JA Edition et audiovisuel</v>
      </c>
    </row>
    <row r="31" spans="1:32" x14ac:dyDescent="0.3">
      <c r="A31" s="62" t="s">
        <v>39</v>
      </c>
      <c r="B31" s="7">
        <f>SUMIFS('source n38'!D:D,'source n38'!$B:$B,secteurs!$A31,'source n38'!$A:$A,secteurs!$A$3)</f>
        <v>499894380.91783577</v>
      </c>
      <c r="C31" s="7">
        <f>SUMIFS('source n38'!E:E,'source n38'!$B:$B,secteurs!$A31,'source n38'!$A:$A,secteurs!$A$3)</f>
        <v>52400</v>
      </c>
      <c r="D31" s="8">
        <f t="shared" si="17"/>
        <v>0.29999599241994857</v>
      </c>
      <c r="F31" s="7">
        <f>SUMIFS('source n38'!F:F,'source n38'!$B:$B,secteurs!$A31,'source n38'!$A:$A,secteurs!$A$3)</f>
        <v>421679</v>
      </c>
      <c r="G31" s="7">
        <f>SUMIFS('source n38'!$G:$G,'source n38'!$B:$B,secteurs!$A31,'source n38'!$A:$A,secteurs!$A$3)</f>
        <v>495679277.52951968</v>
      </c>
      <c r="H31" s="7">
        <f t="shared" si="18"/>
        <v>1175.4895964217324</v>
      </c>
      <c r="I31" s="5"/>
      <c r="J31" s="41">
        <f>SUMIFS('assiette sala'!C:C,'assiette sala'!$A:$A,secteurs!$A$3,'assiette sala'!$B:$B,secteurs!$A31)</f>
        <v>60526083517</v>
      </c>
      <c r="K31" s="36">
        <f t="shared" si="14"/>
        <v>8.6141545538001074E-2</v>
      </c>
      <c r="L31" s="32">
        <f t="shared" si="15"/>
        <v>1.1007540085923089</v>
      </c>
      <c r="N31" s="7">
        <f>SUMIFS('source n38'!J:J,'source n38'!$B:$B,secteurs!$A31,'source n38'!$A:$A,secteurs!$A$3)</f>
        <v>174669</v>
      </c>
      <c r="O31" s="5">
        <f t="shared" si="16"/>
        <v>9.4820651557291594E-2</v>
      </c>
      <c r="R31" s="67">
        <f t="shared" si="8"/>
        <v>17</v>
      </c>
      <c r="S31" s="67">
        <f t="shared" si="9"/>
        <v>5</v>
      </c>
      <c r="T31" s="67">
        <f t="shared" si="10"/>
        <v>14</v>
      </c>
      <c r="V31" s="67">
        <v>26</v>
      </c>
      <c r="W31" s="63">
        <f t="shared" si="11"/>
        <v>805.2051020195845</v>
      </c>
      <c r="X31" s="63" t="str">
        <f t="shared" si="12"/>
        <v>SZ autres activités de services</v>
      </c>
      <c r="Z31" s="67">
        <v>26</v>
      </c>
      <c r="AA31" s="5">
        <f t="shared" si="19"/>
        <v>0.24833328212848321</v>
      </c>
      <c r="AB31" s="5" t="str">
        <f t="shared" si="20"/>
        <v>MC autres activités scientifiques et techniques</v>
      </c>
      <c r="AD31" s="67">
        <v>26</v>
      </c>
      <c r="AE31" s="47">
        <f t="shared" si="13"/>
        <v>0.70830979316053111</v>
      </c>
      <c r="AF31" s="47" t="str">
        <f t="shared" si="21"/>
        <v>HZ Transports et entreposage</v>
      </c>
    </row>
    <row r="32" spans="1:32" x14ac:dyDescent="0.3">
      <c r="A32" s="62" t="s">
        <v>40</v>
      </c>
      <c r="B32" s="7">
        <f>SUMIFS('source n38'!D:D,'source n38'!$B:$B,secteurs!$A32,'source n38'!$A:$A,secteurs!$A$3)</f>
        <v>32079524.022510052</v>
      </c>
      <c r="C32" s="7">
        <f>SUMIFS('source n38'!E:E,'source n38'!$B:$B,secteurs!$A32,'source n38'!$A:$A,secteurs!$A$3)</f>
        <v>909</v>
      </c>
      <c r="D32" s="8">
        <f t="shared" si="17"/>
        <v>0.25068946497517924</v>
      </c>
      <c r="F32" s="7">
        <f>SUMIFS('source n38'!F:F,'source n38'!$B:$B,secteurs!$A32,'source n38'!$A:$A,secteurs!$A$3)</f>
        <v>32888</v>
      </c>
      <c r="G32" s="7">
        <f>SUMIFS('source n38'!$G:$G,'source n38'!$B:$B,secteurs!$A32,'source n38'!$A:$A,secteurs!$A$3)</f>
        <v>32012210.16246748</v>
      </c>
      <c r="H32" s="7">
        <f t="shared" si="18"/>
        <v>973.37053522462543</v>
      </c>
      <c r="I32" s="5"/>
      <c r="J32" s="41">
        <f>SUMIFS('assiette sala'!C:C,'assiette sala'!$A:$A,secteurs!$A$3,'assiette sala'!$B:$B,secteurs!$A32)</f>
        <v>6195313861</v>
      </c>
      <c r="K32" s="36">
        <f t="shared" si="14"/>
        <v>8.8172549761896847E-3</v>
      </c>
      <c r="L32" s="32">
        <f t="shared" si="15"/>
        <v>0.6901113913512128</v>
      </c>
      <c r="N32" s="7">
        <f>SUMIFS('source n38'!J:J,'source n38'!$B:$B,secteurs!$A32,'source n38'!$A:$A,secteurs!$A$3)</f>
        <v>3626</v>
      </c>
      <c r="O32" s="5">
        <f t="shared" si="16"/>
        <v>6.0848880995166676E-3</v>
      </c>
      <c r="R32" s="67">
        <f t="shared" si="8"/>
        <v>25</v>
      </c>
      <c r="S32" s="67">
        <f t="shared" si="9"/>
        <v>11</v>
      </c>
      <c r="T32" s="67">
        <f t="shared" si="10"/>
        <v>28</v>
      </c>
      <c r="V32" s="67">
        <v>27</v>
      </c>
      <c r="W32" s="63">
        <f t="shared" si="11"/>
        <v>791.73310889240463</v>
      </c>
      <c r="X32" s="63" t="str">
        <f t="shared" si="12"/>
        <v>NZb Activités de services administratifs et de soutien [hors intérimaires]</v>
      </c>
      <c r="Z32" s="67">
        <v>27</v>
      </c>
      <c r="AA32" s="5">
        <f t="shared" si="19"/>
        <v>0.2073370602366359</v>
      </c>
      <c r="AB32" s="5" t="str">
        <f t="shared" si="20"/>
        <v>PZ Education</v>
      </c>
      <c r="AD32" s="67">
        <v>27</v>
      </c>
      <c r="AE32" s="47">
        <f t="shared" si="13"/>
        <v>0.69684281607586462</v>
      </c>
      <c r="AF32" s="47" t="str">
        <f t="shared" si="21"/>
        <v>NZb Activités de services administratifs et de soutien [hors intérimaires]</v>
      </c>
    </row>
    <row r="33" spans="1:32" x14ac:dyDescent="0.3">
      <c r="A33" s="62" t="s">
        <v>41</v>
      </c>
      <c r="B33" s="7">
        <f>SUMIFS('source n38'!D:D,'source n38'!$B:$B,secteurs!$A33,'source n38'!$A:$A,secteurs!$A$3)</f>
        <v>64833623.508649468</v>
      </c>
      <c r="C33" s="7">
        <f>SUMIFS('source n38'!E:E,'source n38'!$B:$B,secteurs!$A33,'source n38'!$A:$A,secteurs!$A$3)</f>
        <v>8083</v>
      </c>
      <c r="D33" s="8">
        <f t="shared" si="17"/>
        <v>0.24833328212848321</v>
      </c>
      <c r="F33" s="7">
        <f>SUMIFS('source n38'!F:F,'source n38'!$B:$B,secteurs!$A33,'source n38'!$A:$A,secteurs!$A$3)</f>
        <v>62379</v>
      </c>
      <c r="G33" s="7">
        <f>SUMIFS('source n38'!$G:$G,'source n38'!$B:$B,secteurs!$A33,'source n38'!$A:$A,secteurs!$A$3)</f>
        <v>64368556.408505082</v>
      </c>
      <c r="H33" s="7">
        <f t="shared" si="18"/>
        <v>1031.8946505796034</v>
      </c>
      <c r="I33" s="5"/>
      <c r="J33" s="41">
        <f>SUMIFS('assiette sala'!C:C,'assiette sala'!$A:$A,secteurs!$A$3,'assiette sala'!$B:$B,secteurs!$A33)</f>
        <v>9239054783</v>
      </c>
      <c r="K33" s="36">
        <f t="shared" si="14"/>
        <v>1.3149148467442893E-2</v>
      </c>
      <c r="L33" s="32">
        <f t="shared" si="15"/>
        <v>0.93524920098867725</v>
      </c>
      <c r="N33" s="7">
        <f>SUMIFS('source n38'!J:J,'source n38'!$B:$B,secteurs!$A33,'source n38'!$A:$A,secteurs!$A$3)</f>
        <v>32549</v>
      </c>
      <c r="O33" s="5">
        <f t="shared" si="16"/>
        <v>1.2297730597857456E-2</v>
      </c>
      <c r="R33" s="67">
        <f t="shared" si="8"/>
        <v>26</v>
      </c>
      <c r="S33" s="67">
        <f t="shared" si="9"/>
        <v>10</v>
      </c>
      <c r="T33" s="67">
        <f t="shared" si="10"/>
        <v>20</v>
      </c>
      <c r="V33" s="67">
        <v>28</v>
      </c>
      <c r="W33" s="63">
        <f t="shared" si="11"/>
        <v>783.08696465396804</v>
      </c>
      <c r="X33" s="63" t="str">
        <f t="shared" si="12"/>
        <v>LZ Activités immobilières</v>
      </c>
      <c r="Z33" s="67">
        <v>28</v>
      </c>
      <c r="AA33" s="5">
        <f t="shared" si="19"/>
        <v>0.20678890105537823</v>
      </c>
      <c r="AB33" s="5" t="str">
        <f t="shared" si="20"/>
        <v>JC Activités informatiques</v>
      </c>
      <c r="AD33" s="67">
        <v>28</v>
      </c>
      <c r="AE33" s="47">
        <f t="shared" si="13"/>
        <v>0.6901113913512128</v>
      </c>
      <c r="AF33" s="47" t="str">
        <f t="shared" si="21"/>
        <v>MB Recherche et développement</v>
      </c>
    </row>
    <row r="34" spans="1:32" x14ac:dyDescent="0.3">
      <c r="A34" s="62" t="s">
        <v>42</v>
      </c>
      <c r="B34" s="7">
        <f>SUMIFS('source n38'!D:D,'source n38'!$B:$B,secteurs!$A34,'source n38'!$A:$A,secteurs!$A$3)</f>
        <v>52899155.644164488</v>
      </c>
      <c r="C34" s="7">
        <f>SUMIFS('source n38'!E:E,'source n38'!$B:$B,secteurs!$A34,'source n38'!$A:$A,secteurs!$A$3)</f>
        <v>6889</v>
      </c>
      <c r="D34" s="8">
        <f t="shared" si="17"/>
        <v>0.5274481280147002</v>
      </c>
      <c r="F34" s="7">
        <f>SUMIFS('source n38'!F:F,'source n38'!$B:$B,secteurs!$A34,'source n38'!$A:$A,secteurs!$A$3)</f>
        <v>116920</v>
      </c>
      <c r="G34" s="7">
        <f>SUMIFS('source n38'!$G:$G,'source n38'!$B:$B,secteurs!$A34,'source n38'!$A:$A,secteurs!$A$3)</f>
        <v>52128743.034194395</v>
      </c>
      <c r="H34" s="7">
        <f t="shared" si="18"/>
        <v>445.84966673105026</v>
      </c>
      <c r="I34" s="5"/>
      <c r="J34" s="41">
        <f>SUMIFS('assiette sala'!C:C,'assiette sala'!$A:$A,secteurs!$A$3,'assiette sala'!$B:$B,secteurs!$A34)</f>
        <v>22551986798</v>
      </c>
      <c r="K34" s="36">
        <f t="shared" si="14"/>
        <v>3.2096294437862959E-2</v>
      </c>
      <c r="L34" s="32">
        <f t="shared" si="15"/>
        <v>0.31262127127744255</v>
      </c>
      <c r="N34" s="7">
        <f>SUMIFS('source n38'!J:J,'source n38'!$B:$B,secteurs!$A34,'source n38'!$A:$A,secteurs!$A$3)</f>
        <v>13061</v>
      </c>
      <c r="O34" s="5">
        <f t="shared" si="16"/>
        <v>1.0033984370459827E-2</v>
      </c>
      <c r="R34" s="67">
        <f t="shared" si="8"/>
        <v>1</v>
      </c>
      <c r="S34" s="67">
        <f t="shared" si="9"/>
        <v>36</v>
      </c>
      <c r="T34" s="67">
        <f t="shared" si="10"/>
        <v>36</v>
      </c>
      <c r="V34" s="67">
        <v>29</v>
      </c>
      <c r="W34" s="63">
        <f t="shared" si="11"/>
        <v>740.84243728169838</v>
      </c>
      <c r="X34" s="63" t="str">
        <f t="shared" si="12"/>
        <v>IZ Hébergement et restauration</v>
      </c>
      <c r="Z34" s="67">
        <v>29</v>
      </c>
      <c r="AA34" s="5">
        <f t="shared" si="19"/>
        <v>0.20204178537511872</v>
      </c>
      <c r="AB34" s="5" t="str">
        <f t="shared" si="20"/>
        <v>JB Télécommunications</v>
      </c>
      <c r="AD34" s="67">
        <v>29</v>
      </c>
      <c r="AE34" s="47">
        <f t="shared" si="13"/>
        <v>0.69007184714648384</v>
      </c>
      <c r="AF34" s="47" t="str">
        <f t="shared" si="21"/>
        <v>CA Industries agro-alimentaires</v>
      </c>
    </row>
    <row r="35" spans="1:32" x14ac:dyDescent="0.3">
      <c r="A35" s="62" t="s">
        <v>44</v>
      </c>
      <c r="B35" s="7">
        <f>SUMIFS('source n38'!D:D,'source n38'!$B:$B,secteurs!$A35,'source n38'!$A:$A,secteurs!$A$3)</f>
        <v>201536217.26221067</v>
      </c>
      <c r="C35" s="7">
        <f>SUMIFS('source n38'!E:E,'source n38'!$B:$B,secteurs!$A35,'source n38'!$A:$A,secteurs!$A$3)</f>
        <v>25398</v>
      </c>
      <c r="D35" s="8">
        <f t="shared" si="17"/>
        <v>0.17726130653266331</v>
      </c>
      <c r="F35" s="7">
        <f>SUMIFS('source n38'!F:F,'source n38'!$B:$B,secteurs!$A35,'source n38'!$A:$A,secteurs!$A$3)</f>
        <v>247580</v>
      </c>
      <c r="G35" s="7">
        <f>SUMIFS('source n38'!$G:$G,'source n38'!$B:$B,secteurs!$A35,'source n38'!$A:$A,secteurs!$A$3)</f>
        <v>196017283.09958154</v>
      </c>
      <c r="H35" s="7">
        <f t="shared" si="18"/>
        <v>791.73310889240463</v>
      </c>
      <c r="I35" s="5"/>
      <c r="J35" s="41">
        <f>SUMIFS('assiette sala'!C:C,'assiette sala'!$A:$A,secteurs!$A$3,'assiette sala'!$B:$B,secteurs!$A35)</f>
        <v>38545427707</v>
      </c>
      <c r="K35" s="36">
        <f t="shared" si="14"/>
        <v>5.4858377135399421E-2</v>
      </c>
      <c r="L35" s="32">
        <f t="shared" si="15"/>
        <v>0.69684281607586462</v>
      </c>
      <c r="N35" s="7">
        <f>SUMIFS('source n38'!J:J,'source n38'!$B:$B,secteurs!$A35,'source n38'!$A:$A,secteurs!$A$3)</f>
        <v>143280</v>
      </c>
      <c r="O35" s="5">
        <f t="shared" si="16"/>
        <v>3.8227666008383558E-2</v>
      </c>
      <c r="R35" s="67">
        <f t="shared" si="8"/>
        <v>32</v>
      </c>
      <c r="S35" s="67">
        <f t="shared" si="9"/>
        <v>27</v>
      </c>
      <c r="T35" s="67">
        <f t="shared" si="10"/>
        <v>27</v>
      </c>
      <c r="V35" s="67">
        <v>30</v>
      </c>
      <c r="W35" s="63">
        <f t="shared" si="11"/>
        <v>715.17293771662287</v>
      </c>
      <c r="X35" s="63" t="str">
        <f t="shared" si="12"/>
        <v>PZ Education</v>
      </c>
      <c r="Z35" s="67">
        <v>30</v>
      </c>
      <c r="AA35" s="5">
        <f t="shared" si="19"/>
        <v>0.18267456167333129</v>
      </c>
      <c r="AB35" s="5" t="str">
        <f t="shared" si="20"/>
        <v>JA Edition et audiovisuel</v>
      </c>
      <c r="AD35" s="67">
        <v>30</v>
      </c>
      <c r="AE35" s="47">
        <f t="shared" si="13"/>
        <v>0.67093971500427019</v>
      </c>
      <c r="AF35" s="47" t="str">
        <f t="shared" si="21"/>
        <v>CF Industrie pharmaceutique</v>
      </c>
    </row>
    <row r="36" spans="1:32" x14ac:dyDescent="0.3">
      <c r="A36" s="62" t="s">
        <v>45</v>
      </c>
      <c r="B36" s="7">
        <f>SUMIFS('source n38'!D:D,'source n38'!$B:$B,secteurs!$A36,'source n38'!$A:$A,secteurs!$A$3)</f>
        <v>23866224.828342974</v>
      </c>
      <c r="C36" s="7">
        <f>SUMIFS('source n38'!E:E,'source n38'!$B:$B,secteurs!$A36,'source n38'!$A:$A,secteurs!$A$3)</f>
        <v>804</v>
      </c>
      <c r="D36" s="8">
        <f t="shared" si="17"/>
        <v>0.25085803432137288</v>
      </c>
      <c r="F36" s="7">
        <f>SUMIFS('source n38'!F:F,'source n38'!$B:$B,secteurs!$A36,'source n38'!$A:$A,secteurs!$A$3)</f>
        <v>22026</v>
      </c>
      <c r="G36" s="7">
        <f>SUMIFS('source n38'!$G:$G,'source n38'!$B:$B,secteurs!$A36,'source n38'!$A:$A,secteurs!$A$3)</f>
        <v>23828738.828342974</v>
      </c>
      <c r="H36" s="7">
        <f t="shared" si="18"/>
        <v>1081.8459469873319</v>
      </c>
      <c r="I36" s="5"/>
      <c r="J36" s="41">
        <f>SUMIFS('assiette sala'!C:C,'assiette sala'!$A:$A,secteurs!$A$3,'assiette sala'!$B:$B,secteurs!$A36)</f>
        <v>7019466681</v>
      </c>
      <c r="K36" s="36">
        <f t="shared" si="14"/>
        <v>9.9902004824747887E-3</v>
      </c>
      <c r="L36" s="32">
        <f t="shared" si="15"/>
        <v>0.45314188192608679</v>
      </c>
      <c r="N36" s="7">
        <f>SUMIFS('source n38'!J:J,'source n38'!$B:$B,secteurs!$A36,'source n38'!$A:$A,secteurs!$A$3)</f>
        <v>3205</v>
      </c>
      <c r="O36" s="5">
        <f t="shared" si="16"/>
        <v>4.5269782474475261E-3</v>
      </c>
      <c r="R36" s="67">
        <f t="shared" si="8"/>
        <v>24</v>
      </c>
      <c r="S36" s="67">
        <f t="shared" si="9"/>
        <v>7</v>
      </c>
      <c r="T36" s="67">
        <f t="shared" si="10"/>
        <v>34</v>
      </c>
      <c r="V36" s="67">
        <v>31</v>
      </c>
      <c r="W36" s="63">
        <f t="shared" si="11"/>
        <v>711.89753991206624</v>
      </c>
      <c r="X36" s="63" t="str">
        <f t="shared" si="12"/>
        <v>CF Industrie pharmaceutique</v>
      </c>
      <c r="Z36" s="67">
        <v>31</v>
      </c>
      <c r="AA36" s="5">
        <f t="shared" si="19"/>
        <v>0.18075619898352072</v>
      </c>
      <c r="AB36" s="5" t="str">
        <f t="shared" si="20"/>
        <v>SZ autres activités de services</v>
      </c>
      <c r="AD36" s="67">
        <v>31</v>
      </c>
      <c r="AE36" s="47">
        <f t="shared" si="13"/>
        <v>0.62504737657823684</v>
      </c>
      <c r="AF36" s="47" t="str">
        <f t="shared" si="21"/>
        <v>QB Action sociale et hébergement médico-social</v>
      </c>
    </row>
    <row r="37" spans="1:32" x14ac:dyDescent="0.3">
      <c r="A37" s="62" t="s">
        <v>47</v>
      </c>
      <c r="B37" s="7">
        <f>SUMIFS('source n38'!D:D,'source n38'!$B:$B,secteurs!$A37,'source n38'!$A:$A,secteurs!$A$3)</f>
        <v>83199525.722087383</v>
      </c>
      <c r="C37" s="7">
        <f>SUMIFS('source n38'!E:E,'source n38'!$B:$B,secteurs!$A37,'source n38'!$A:$A,secteurs!$A$3)</f>
        <v>9235</v>
      </c>
      <c r="D37" s="8">
        <f t="shared" si="17"/>
        <v>0.2073370602366359</v>
      </c>
      <c r="F37" s="7">
        <f>SUMIFS('source n38'!F:F,'source n38'!$B:$B,secteurs!$A37,'source n38'!$A:$A,secteurs!$A$3)</f>
        <v>114787</v>
      </c>
      <c r="G37" s="7">
        <f>SUMIFS('source n38'!$G:$G,'source n38'!$B:$B,secteurs!$A37,'source n38'!$A:$A,secteurs!$A$3)</f>
        <v>82092556.00167799</v>
      </c>
      <c r="H37" s="7">
        <f t="shared" si="18"/>
        <v>715.17293771662287</v>
      </c>
      <c r="I37" s="5"/>
      <c r="J37" s="41">
        <f>SUMIFS('assiette sala'!C:C,'assiette sala'!$A:$A,secteurs!$A$3,'assiette sala'!$B:$B,secteurs!$A37)</f>
        <v>10506999584</v>
      </c>
      <c r="K37" s="36">
        <f t="shared" si="14"/>
        <v>1.4953704759018173E-2</v>
      </c>
      <c r="L37" s="32">
        <f t="shared" si="15"/>
        <v>1.0553505211425591</v>
      </c>
      <c r="N37" s="7">
        <f>SUMIFS('source n38'!J:J,'source n38'!$B:$B,secteurs!$A37,'source n38'!$A:$A,secteurs!$A$3)</f>
        <v>44541</v>
      </c>
      <c r="O37" s="5">
        <f t="shared" si="16"/>
        <v>1.5781400110441796E-2</v>
      </c>
      <c r="R37" s="67">
        <f t="shared" si="8"/>
        <v>27</v>
      </c>
      <c r="S37" s="67">
        <f t="shared" si="9"/>
        <v>30</v>
      </c>
      <c r="T37" s="67">
        <f t="shared" si="10"/>
        <v>17</v>
      </c>
      <c r="V37" s="67">
        <v>32</v>
      </c>
      <c r="W37" s="63">
        <f t="shared" si="11"/>
        <v>705.60473417845219</v>
      </c>
      <c r="X37" s="63" t="str">
        <f t="shared" si="12"/>
        <v>QA Activités pour la santé humaine</v>
      </c>
      <c r="Z37" s="67">
        <v>32</v>
      </c>
      <c r="AA37" s="5">
        <f t="shared" si="19"/>
        <v>0.17726130653266331</v>
      </c>
      <c r="AB37" s="5" t="str">
        <f t="shared" si="20"/>
        <v>NZb Activités de services administratifs et de soutien [hors intérimaires]</v>
      </c>
      <c r="AD37" s="67">
        <v>32</v>
      </c>
      <c r="AE37" s="47">
        <f t="shared" si="13"/>
        <v>0.61295923814480435</v>
      </c>
      <c r="AF37" s="47" t="str">
        <f t="shared" si="21"/>
        <v>CI Fabrication de produits informatiques, électroniques et optiques</v>
      </c>
    </row>
    <row r="38" spans="1:32" x14ac:dyDescent="0.3">
      <c r="A38" s="62" t="s">
        <v>48</v>
      </c>
      <c r="B38" s="7">
        <f>SUMIFS('source n38'!D:D,'source n38'!$B:$B,secteurs!$A38,'source n38'!$A:$A,secteurs!$A$3)</f>
        <v>199195536.10177407</v>
      </c>
      <c r="C38" s="7">
        <f>SUMIFS('source n38'!E:E,'source n38'!$B:$B,secteurs!$A38,'source n38'!$A:$A,secteurs!$A$3)</f>
        <v>24286</v>
      </c>
      <c r="D38" s="8">
        <f t="shared" si="17"/>
        <v>0.30684287663617527</v>
      </c>
      <c r="F38" s="7">
        <f>SUMIFS('source n38'!F:F,'source n38'!$B:$B,secteurs!$A38,'source n38'!$A:$A,secteurs!$A$3)</f>
        <v>276177</v>
      </c>
      <c r="G38" s="7">
        <f>SUMIFS('source n38'!$G:$G,'source n38'!$B:$B,secteurs!$A38,'source n38'!$A:$A,secteurs!$A$3)</f>
        <v>194871798.67120239</v>
      </c>
      <c r="H38" s="7">
        <f t="shared" si="18"/>
        <v>705.60473417845219</v>
      </c>
      <c r="I38" s="5"/>
      <c r="J38" s="41">
        <f>SUMIFS('assiette sala'!C:C,'assiette sala'!$A:$A,secteurs!$A$3,'assiette sala'!$B:$B,secteurs!$A38)</f>
        <v>21019940795</v>
      </c>
      <c r="K38" s="36">
        <f t="shared" si="14"/>
        <v>2.991586572242047E-2</v>
      </c>
      <c r="L38" s="32">
        <f t="shared" si="15"/>
        <v>1.2629981277239941</v>
      </c>
      <c r="N38" s="7">
        <f>SUMIFS('source n38'!J:J,'source n38'!$B:$B,secteurs!$A38,'source n38'!$A:$A,secteurs!$A$3)</f>
        <v>79148</v>
      </c>
      <c r="O38" s="5">
        <f t="shared" si="16"/>
        <v>3.7783682396659468E-2</v>
      </c>
      <c r="R38" s="67">
        <f t="shared" si="8"/>
        <v>16</v>
      </c>
      <c r="S38" s="67">
        <f t="shared" si="9"/>
        <v>32</v>
      </c>
      <c r="T38" s="67">
        <f t="shared" si="10"/>
        <v>10</v>
      </c>
      <c r="V38" s="67">
        <v>33</v>
      </c>
      <c r="W38" s="63">
        <f t="shared" si="11"/>
        <v>663.52500270677979</v>
      </c>
      <c r="X38" s="63" t="str">
        <f t="shared" si="12"/>
        <v>CA Industries agro-alimentaires</v>
      </c>
      <c r="Z38" s="67">
        <v>33</v>
      </c>
      <c r="AA38" s="5">
        <f t="shared" si="19"/>
        <v>0.15575131896046376</v>
      </c>
      <c r="AB38" s="5" t="str">
        <f t="shared" si="20"/>
        <v>LZ Activités immobilières</v>
      </c>
      <c r="AD38" s="67">
        <v>33</v>
      </c>
      <c r="AE38" s="47">
        <f t="shared" si="13"/>
        <v>0.58746461591606547</v>
      </c>
      <c r="AF38" s="47" t="str">
        <f t="shared" si="21"/>
        <v>JC Activités informatiques</v>
      </c>
    </row>
    <row r="39" spans="1:32" x14ac:dyDescent="0.3">
      <c r="A39" s="62" t="s">
        <v>49</v>
      </c>
      <c r="B39" s="7">
        <f>SUMIFS('source n38'!D:D,'source n38'!$B:$B,secteurs!$A39,'source n38'!$A:$A,secteurs!$A$3)</f>
        <v>148646154.4472546</v>
      </c>
      <c r="C39" s="7">
        <f>SUMIFS('source n38'!E:E,'source n38'!$B:$B,secteurs!$A39,'source n38'!$A:$A,secteurs!$A$3)</f>
        <v>14400</v>
      </c>
      <c r="D39" s="8">
        <f t="shared" si="17"/>
        <v>0.27540306385908542</v>
      </c>
      <c r="F39" s="7">
        <f>SUMIFS('source n38'!F:F,'source n38'!$B:$B,secteurs!$A39,'source n38'!$A:$A,secteurs!$A$3)</f>
        <v>318853</v>
      </c>
      <c r="G39" s="7">
        <f>SUMIFS('source n38'!$G:$G,'source n38'!$B:$B,secteurs!$A39,'source n38'!$A:$A,secteurs!$A$3)</f>
        <v>143687947.51609939</v>
      </c>
      <c r="H39" s="7">
        <f t="shared" si="18"/>
        <v>450.64009909299705</v>
      </c>
      <c r="I39" s="5"/>
      <c r="J39" s="41">
        <f>SUMIFS('assiette sala'!C:C,'assiette sala'!$A:$A,secteurs!$A$3,'assiette sala'!$B:$B,secteurs!$A39)</f>
        <v>31695334167</v>
      </c>
      <c r="K39" s="36">
        <f t="shared" si="14"/>
        <v>4.5109230811571262E-2</v>
      </c>
      <c r="L39" s="32">
        <f t="shared" si="15"/>
        <v>0.62504737657823684</v>
      </c>
      <c r="N39" s="7">
        <f>SUMIFS('source n38'!J:J,'source n38'!$B:$B,secteurs!$A39,'source n38'!$A:$A,secteurs!$A$3)</f>
        <v>52287</v>
      </c>
      <c r="O39" s="5">
        <f t="shared" si="16"/>
        <v>2.8195406378234786E-2</v>
      </c>
      <c r="R39" s="67">
        <f t="shared" si="8"/>
        <v>19</v>
      </c>
      <c r="S39" s="67">
        <f t="shared" si="9"/>
        <v>35</v>
      </c>
      <c r="T39" s="67">
        <f t="shared" si="10"/>
        <v>31</v>
      </c>
      <c r="V39" s="67">
        <v>34</v>
      </c>
      <c r="W39" s="63">
        <f t="shared" si="11"/>
        <v>603.59769418214535</v>
      </c>
      <c r="X39" s="63" t="str">
        <f t="shared" si="12"/>
        <v>HZ Transports et entreposage</v>
      </c>
      <c r="Z39" s="67">
        <v>34</v>
      </c>
      <c r="AA39" s="5">
        <f t="shared" si="19"/>
        <v>0.14085205047876953</v>
      </c>
      <c r="AB39" s="5" t="str">
        <f t="shared" si="20"/>
        <v>IZ Hébergement et restauration</v>
      </c>
      <c r="AD39" s="67">
        <v>34</v>
      </c>
      <c r="AE39" s="47">
        <f t="shared" si="13"/>
        <v>0.45314188192608679</v>
      </c>
      <c r="AF39" s="47" t="str">
        <f t="shared" si="21"/>
        <v>OZ Administration publique</v>
      </c>
    </row>
    <row r="40" spans="1:32" x14ac:dyDescent="0.3">
      <c r="A40" s="62" t="s">
        <v>50</v>
      </c>
      <c r="B40" s="7">
        <f>SUMIFS('source n38'!D:D,'source n38'!$B:$B,secteurs!$A40,'source n38'!$A:$A,secteurs!$A$3)</f>
        <v>76546454.334024712</v>
      </c>
      <c r="C40" s="7">
        <f>SUMIFS('source n38'!E:E,'source n38'!$B:$B,secteurs!$A40,'source n38'!$A:$A,secteurs!$A$3)</f>
        <v>11241</v>
      </c>
      <c r="D40" s="8">
        <f t="shared" si="17"/>
        <v>0.14043876964593588</v>
      </c>
      <c r="F40" s="7">
        <f>SUMIFS('source n38'!F:F,'source n38'!$B:$B,secteurs!$A40,'source n38'!$A:$A,secteurs!$A$3)</f>
        <v>92954</v>
      </c>
      <c r="G40" s="7">
        <f>SUMIFS('source n38'!$G:$G,'source n38'!$B:$B,secteurs!$A40,'source n38'!$A:$A,secteurs!$A$3)</f>
        <v>75903473.624304101</v>
      </c>
      <c r="H40" s="7">
        <f t="shared" si="18"/>
        <v>816.5702780332648</v>
      </c>
      <c r="I40" s="5"/>
      <c r="J40" s="41">
        <f>SUMIFS('assiette sala'!C:C,'assiette sala'!$A:$A,secteurs!$A$3,'assiette sala'!$B:$B,secteurs!$A40)</f>
        <v>10427088358</v>
      </c>
      <c r="K40" s="36">
        <f t="shared" si="14"/>
        <v>1.4839974014957341E-2</v>
      </c>
      <c r="L40" s="32">
        <f t="shared" si="15"/>
        <v>0.97840039296328807</v>
      </c>
      <c r="N40" s="7">
        <f>SUMIFS('source n38'!J:J,'source n38'!$B:$B,secteurs!$A40,'source n38'!$A:$A,secteurs!$A$3)</f>
        <v>80042</v>
      </c>
      <c r="O40" s="5">
        <f t="shared" si="16"/>
        <v>1.4519436407799246E-2</v>
      </c>
      <c r="R40" s="67">
        <f t="shared" si="8"/>
        <v>35</v>
      </c>
      <c r="S40" s="67">
        <f t="shared" si="9"/>
        <v>24</v>
      </c>
      <c r="T40" s="67">
        <f t="shared" si="10"/>
        <v>19</v>
      </c>
      <c r="V40" s="67">
        <v>35</v>
      </c>
      <c r="W40" s="63">
        <f t="shared" si="11"/>
        <v>450.64009909299705</v>
      </c>
      <c r="X40" s="63" t="str">
        <f t="shared" si="12"/>
        <v>QB Action sociale et hébergement médico-social</v>
      </c>
      <c r="Z40" s="67">
        <v>35</v>
      </c>
      <c r="AA40" s="5">
        <f t="shared" si="19"/>
        <v>0.14043876964593588</v>
      </c>
      <c r="AB40" s="5" t="str">
        <f t="shared" si="20"/>
        <v>RZ Arts, spectacles et activités récréatives</v>
      </c>
      <c r="AD40" s="67">
        <v>35</v>
      </c>
      <c r="AE40" s="47">
        <f t="shared" si="13"/>
        <v>0.4470935571739722</v>
      </c>
      <c r="AF40" s="47" t="str">
        <f t="shared" si="21"/>
        <v>JB Télécommunications</v>
      </c>
    </row>
    <row r="41" spans="1:32" x14ac:dyDescent="0.3">
      <c r="A41" s="62" t="s">
        <v>51</v>
      </c>
      <c r="B41" s="7">
        <f>SUMIFS('source n38'!D:D,'source n38'!$B:$B,secteurs!$A41,'source n38'!$A:$A,secteurs!$A$3)</f>
        <v>111069234.59162618</v>
      </c>
      <c r="C41" s="7">
        <f>SUMIFS('source n38'!E:E,'source n38'!$B:$B,secteurs!$A41,'source n38'!$A:$A,secteurs!$A$3)</f>
        <v>23473</v>
      </c>
      <c r="D41" s="8">
        <f t="shared" si="17"/>
        <v>0.18075619898352072</v>
      </c>
      <c r="F41" s="7">
        <f>SUMIFS('source n38'!F:F,'source n38'!$B:$B,secteurs!$A41,'source n38'!$A:$A,secteurs!$A$3)</f>
        <v>136070</v>
      </c>
      <c r="G41" s="7">
        <f>SUMIFS('source n38'!$G:$G,'source n38'!$B:$B,secteurs!$A41,'source n38'!$A:$A,secteurs!$A$3)</f>
        <v>109564258.23180486</v>
      </c>
      <c r="H41" s="7">
        <f t="shared" si="18"/>
        <v>805.2051020195845</v>
      </c>
      <c r="I41" s="5"/>
      <c r="J41" s="41">
        <f>SUMIFS('assiette sala'!C:C,'assiette sala'!$A:$A,secteurs!$A$3,'assiette sala'!$B:$B,secteurs!$A41)</f>
        <v>12783436925</v>
      </c>
      <c r="K41" s="36">
        <f t="shared" si="14"/>
        <v>1.8193561354383048E-2</v>
      </c>
      <c r="L41" s="32">
        <f t="shared" si="15"/>
        <v>1.157979149297317</v>
      </c>
      <c r="N41" s="7">
        <f>SUMIFS('source n38'!J:J,'source n38'!$B:$B,secteurs!$A41,'source n38'!$A:$A,secteurs!$A$3)</f>
        <v>129860</v>
      </c>
      <c r="O41" s="5">
        <f t="shared" si="16"/>
        <v>2.1067764699837024E-2</v>
      </c>
      <c r="R41" s="67">
        <f t="shared" si="8"/>
        <v>31</v>
      </c>
      <c r="S41" s="67">
        <f t="shared" si="9"/>
        <v>26</v>
      </c>
      <c r="T41" s="67">
        <f t="shared" si="10"/>
        <v>12</v>
      </c>
      <c r="V41" s="67">
        <v>36</v>
      </c>
      <c r="W41" s="63">
        <f t="shared" si="11"/>
        <v>445.84966673105026</v>
      </c>
      <c r="X41" s="63" t="str">
        <f t="shared" si="12"/>
        <v>NZa Intérimaires</v>
      </c>
      <c r="Z41" s="67">
        <v>36</v>
      </c>
      <c r="AA41" s="5">
        <f t="shared" si="19"/>
        <v>0.12362515611780348</v>
      </c>
      <c r="AB41" s="5" t="str">
        <f t="shared" si="20"/>
        <v>CA Industries agro-alimentaires</v>
      </c>
      <c r="AD41" s="67">
        <v>36</v>
      </c>
      <c r="AE41" s="47">
        <f t="shared" si="13"/>
        <v>0.31262127127744255</v>
      </c>
      <c r="AF41" s="47" t="str">
        <f t="shared" si="21"/>
        <v>NZa Intérimaires</v>
      </c>
    </row>
    <row r="42" spans="1:32" x14ac:dyDescent="0.3">
      <c r="A42" s="24" t="s">
        <v>119</v>
      </c>
      <c r="B42" s="17">
        <f>SUM(B6:B41)</f>
        <v>5271999007.6823568</v>
      </c>
      <c r="C42" s="17">
        <f>SUM(C6:C41)</f>
        <v>519292</v>
      </c>
      <c r="D42" s="25">
        <f t="shared" si="17"/>
        <v>0.23961347485496309</v>
      </c>
      <c r="F42" s="17">
        <f>SUM(F6:F41)</f>
        <v>5888839</v>
      </c>
      <c r="G42" s="17">
        <f>SUM(G6:G41)</f>
        <v>5213574384.07026</v>
      </c>
      <c r="H42" s="17">
        <f>G42/F42</f>
        <v>885.33145227272473</v>
      </c>
      <c r="I42" s="5"/>
      <c r="J42" s="17">
        <f>SUM(J6:J41)</f>
        <v>702635216712</v>
      </c>
      <c r="K42" s="33">
        <f>SUM(K6:K41)</f>
        <v>0.99999999999999978</v>
      </c>
      <c r="L42" s="123">
        <f t="shared" si="15"/>
        <v>1.0000000000000002</v>
      </c>
      <c r="N42" s="17">
        <f>SUM(N6:N41)</f>
        <v>2167207</v>
      </c>
      <c r="O42" s="25">
        <f>SUM(O6:O41)</f>
        <v>1</v>
      </c>
    </row>
    <row r="44" spans="1:32" s="1" customFormat="1" x14ac:dyDescent="0.3">
      <c r="B44" s="45"/>
      <c r="N44" s="34"/>
      <c r="T44" s="46"/>
      <c r="AD44" s="46"/>
      <c r="AE44" s="46"/>
      <c r="AF44" s="46"/>
    </row>
    <row r="45" spans="1:32" x14ac:dyDescent="0.3">
      <c r="B45" s="5"/>
    </row>
    <row r="46" spans="1:32" ht="57.6" x14ac:dyDescent="0.3">
      <c r="A46" s="26" t="s">
        <v>128</v>
      </c>
      <c r="B46" s="113" t="s">
        <v>132</v>
      </c>
      <c r="C46" s="113" t="s">
        <v>126</v>
      </c>
      <c r="D46" s="113" t="s">
        <v>127</v>
      </c>
      <c r="E46" s="29"/>
      <c r="F46" s="113" t="s">
        <v>130</v>
      </c>
      <c r="G46" s="113" t="s">
        <v>135</v>
      </c>
      <c r="H46" s="113" t="s">
        <v>121</v>
      </c>
      <c r="N46" s="27" t="s">
        <v>155</v>
      </c>
    </row>
    <row r="47" spans="1:32" x14ac:dyDescent="0.3">
      <c r="A47" s="22" t="s">
        <v>10</v>
      </c>
      <c r="B47" s="7">
        <f>SUMIFS('source n38'!D:D,'source n38'!$C:$C,secteurs!$A47,'source n38'!$A:$A,secteurs!$A$3)</f>
        <v>1139815982.3479431</v>
      </c>
      <c r="C47" s="7">
        <f>SUMIFS('source n38'!E:E,'source n38'!$C:$C,secteurs!$A47,'source n38'!$A:$A,secteurs!$A$3)</f>
        <v>42224</v>
      </c>
      <c r="D47" s="8">
        <f t="shared" ref="D47:D53" si="25">C47/N47</f>
        <v>0.28278471687372336</v>
      </c>
      <c r="E47" s="72"/>
      <c r="F47" s="7">
        <f>SUMIFS('source n38'!F:F,'source n38'!$C:$C,secteurs!$A47,'source n38'!$A:$A,secteurs!$A$3)</f>
        <v>1196755</v>
      </c>
      <c r="G47" s="7">
        <f>SUMIFS('source n38'!G:G,'source n38'!$C:$C,secteurs!$A47,'source n38'!$A:$A,secteurs!$A$3)</f>
        <v>1131416892.218725</v>
      </c>
      <c r="H47" s="7">
        <f t="shared" ref="H47:H53" si="26">G47/F47</f>
        <v>945.40394000336323</v>
      </c>
      <c r="N47" s="7">
        <f>SUMIFS('source n38'!J:J,'source n38'!$C:$C,secteurs!$A47,'source n38'!$A:$A,secteurs!$A$3)</f>
        <v>149315</v>
      </c>
    </row>
    <row r="48" spans="1:32" x14ac:dyDescent="0.3">
      <c r="A48" s="19" t="s">
        <v>27</v>
      </c>
      <c r="B48" s="7">
        <f>SUMIFS('source n38'!D:D,'source n38'!$C:$C,secteurs!$A48,'source n38'!$A:$A,secteurs!$A$3)</f>
        <v>526525969.31637466</v>
      </c>
      <c r="C48" s="7">
        <f>SUMIFS('source n38'!E:E,'source n38'!$C:$C,secteurs!$A48,'source n38'!$A:$A,secteurs!$A$3)</f>
        <v>69340</v>
      </c>
      <c r="D48" s="8">
        <f t="shared" si="25"/>
        <v>0.25496115280387405</v>
      </c>
      <c r="E48" s="72"/>
      <c r="F48" s="7">
        <f>SUMIFS('source n38'!F:F,'source n38'!$C:$C,secteurs!$A48,'source n38'!$A:$A,secteurs!$A$3)</f>
        <v>486572</v>
      </c>
      <c r="G48" s="7">
        <f>SUMIFS('source n38'!G:G,'source n38'!$C:$C,secteurs!$A48,'source n38'!$A:$A,secteurs!$A$3)</f>
        <v>519650515.33450973</v>
      </c>
      <c r="H48" s="7">
        <f t="shared" si="26"/>
        <v>1067.9827761040704</v>
      </c>
      <c r="N48" s="7">
        <f>SUMIFS('source n38'!J:J,'source n38'!$C:$C,secteurs!$A48,'source n38'!$A:$A,secteurs!$A$3)</f>
        <v>271963</v>
      </c>
    </row>
    <row r="49" spans="1:14" x14ac:dyDescent="0.3">
      <c r="A49" s="19" t="s">
        <v>29</v>
      </c>
      <c r="B49" s="7">
        <f>SUMIFS('source n38'!D:D,'source n38'!$C:$C,secteurs!$A49,'source n38'!$A:$A,secteurs!$A$3)</f>
        <v>746203740.74590206</v>
      </c>
      <c r="C49" s="7">
        <f>SUMIFS('source n38'!E:E,'source n38'!$C:$C,secteurs!$A49,'source n38'!$A:$A,secteurs!$A$3)</f>
        <v>115035</v>
      </c>
      <c r="D49" s="8">
        <f t="shared" si="25"/>
        <v>0.2520668672362375</v>
      </c>
      <c r="E49" s="72"/>
      <c r="F49" s="7">
        <f>SUMIFS('source n38'!F:F,'source n38'!$C:$C,secteurs!$A49,'source n38'!$A:$A,secteurs!$A$3)</f>
        <v>917452</v>
      </c>
      <c r="G49" s="7">
        <f>SUMIFS('source n38'!G:G,'source n38'!$C:$C,secteurs!$A49,'source n38'!$A:$A,secteurs!$A$3)</f>
        <v>738826109.86599398</v>
      </c>
      <c r="H49" s="7">
        <f t="shared" si="26"/>
        <v>805.30219550013953</v>
      </c>
      <c r="N49" s="7">
        <f>SUMIFS('source n38'!J:J,'source n38'!$C:$C,secteurs!$A49,'source n38'!$A:$A,secteurs!$A$3)</f>
        <v>456367</v>
      </c>
    </row>
    <row r="50" spans="1:14" x14ac:dyDescent="0.3">
      <c r="A50" s="19" t="s">
        <v>33</v>
      </c>
      <c r="B50" s="7">
        <f>SUMIFS('source n38'!D:D,'source n38'!$C:$C,secteurs!$A50,'source n38'!$A:$A,secteurs!$A$3)</f>
        <v>171991580.99156353</v>
      </c>
      <c r="C50" s="7">
        <f>SUMIFS('source n38'!E:E,'source n38'!$C:$C,secteurs!$A50,'source n38'!$A:$A,secteurs!$A$3)</f>
        <v>31832</v>
      </c>
      <c r="D50" s="8">
        <f t="shared" si="25"/>
        <v>0.14085205047876953</v>
      </c>
      <c r="E50" s="72"/>
      <c r="F50" s="7">
        <f>SUMIFS('source n38'!F:F,'source n38'!$C:$C,secteurs!$A50,'source n38'!$A:$A,secteurs!$A$3)</f>
        <v>229839</v>
      </c>
      <c r="G50" s="7">
        <f>SUMIFS('source n38'!G:G,'source n38'!$C:$C,secteurs!$A50,'source n38'!$A:$A,secteurs!$A$3)</f>
        <v>170274484.94238827</v>
      </c>
      <c r="H50" s="7">
        <f t="shared" si="26"/>
        <v>740.84243728169838</v>
      </c>
      <c r="N50" s="7">
        <f>SUMIFS('source n38'!J:J,'source n38'!$C:$C,secteurs!$A50,'source n38'!$A:$A,secteurs!$A$3)</f>
        <v>225996</v>
      </c>
    </row>
    <row r="51" spans="1:14" x14ac:dyDescent="0.3">
      <c r="A51" s="19" t="s">
        <v>31</v>
      </c>
      <c r="B51" s="7">
        <f>SUMIFS('source n38'!D:D,'source n38'!$C:$C,secteurs!$A51,'source n38'!$A:$A,secteurs!$A$3)</f>
        <v>2179655137.5369496</v>
      </c>
      <c r="C51" s="7">
        <f>SUMIFS('source n38'!E:E,'source n38'!$C:$C,secteurs!$A51,'source n38'!$A:$A,secteurs!$A$3)</f>
        <v>205247</v>
      </c>
      <c r="D51" s="8">
        <f t="shared" si="25"/>
        <v>0.23555761117563614</v>
      </c>
      <c r="E51" s="72"/>
      <c r="F51" s="7">
        <f>SUMIFS('source n38'!F:F,'source n38'!$C:$C,secteurs!$A51,'source n38'!$A:$A,secteurs!$A$3)</f>
        <v>2209458</v>
      </c>
      <c r="G51" s="7">
        <f>SUMIFS('source n38'!G:G,'source n38'!$C:$C,secteurs!$A51,'source n38'!$A:$A,secteurs!$A$3)</f>
        <v>2156796597.6571259</v>
      </c>
      <c r="H51" s="7">
        <f t="shared" si="26"/>
        <v>976.16546576451151</v>
      </c>
      <c r="N51" s="7">
        <f>SUMIFS('source n38'!J:J,'source n38'!$C:$C,secteurs!$A51,'source n38'!$A:$A,secteurs!$A$3)</f>
        <v>871324</v>
      </c>
    </row>
    <row r="52" spans="1:14" x14ac:dyDescent="0.3">
      <c r="A52" s="19" t="s">
        <v>43</v>
      </c>
      <c r="B52" s="7">
        <f>SUMIFS('source n38'!D:D,'source n38'!$C:$C,secteurs!$A52,'source n38'!$A:$A,secteurs!$A$3)</f>
        <v>52899155.644164488</v>
      </c>
      <c r="C52" s="7">
        <f>SUMIFS('source n38'!E:E,'source n38'!$C:$C,secteurs!$A52,'source n38'!$A:$A,secteurs!$A$3)</f>
        <v>6889</v>
      </c>
      <c r="D52" s="8">
        <f t="shared" si="25"/>
        <v>0.5274481280147002</v>
      </c>
      <c r="E52" s="72"/>
      <c r="F52" s="7">
        <f>SUMIFS('source n38'!F:F,'source n38'!$C:$C,secteurs!$A52,'source n38'!$A:$A,secteurs!$A$3)</f>
        <v>116920</v>
      </c>
      <c r="G52" s="7">
        <f>SUMIFS('source n38'!G:G,'source n38'!$C:$C,secteurs!$A52,'source n38'!$A:$A,secteurs!$A$3)</f>
        <v>52128743.034194395</v>
      </c>
      <c r="H52" s="7">
        <f t="shared" si="26"/>
        <v>445.84966673105026</v>
      </c>
      <c r="N52" s="7">
        <f>SUMIFS('source n38'!J:J,'source n38'!$C:$C,secteurs!$A52,'source n38'!$A:$A,secteurs!$A$3)</f>
        <v>13061</v>
      </c>
    </row>
    <row r="53" spans="1:14" x14ac:dyDescent="0.3">
      <c r="A53" s="23" t="s">
        <v>46</v>
      </c>
      <c r="B53" s="7">
        <f>SUMIFS('source n38'!D:D,'source n38'!$C:$C,secteurs!$A53,'source n38'!$A:$A,secteurs!$A$3)</f>
        <v>454907441.09945899</v>
      </c>
      <c r="C53" s="7">
        <f>SUMIFS('source n38'!E:E,'source n38'!$C:$C,secteurs!$A53,'source n38'!$A:$A,secteurs!$A$3)</f>
        <v>48725</v>
      </c>
      <c r="D53" s="8">
        <f t="shared" si="25"/>
        <v>0.27193173383338637</v>
      </c>
      <c r="E53" s="72"/>
      <c r="F53" s="7">
        <f>SUMIFS('source n38'!F:F,'source n38'!$C:$C,secteurs!$A53,'source n38'!$A:$A,secteurs!$A$3)</f>
        <v>731843</v>
      </c>
      <c r="G53" s="7">
        <f>SUMIFS('source n38'!G:G,'source n38'!$C:$C,secteurs!$A53,'source n38'!$A:$A,secteurs!$A$3)</f>
        <v>444481041.01732272</v>
      </c>
      <c r="H53" s="7">
        <f t="shared" si="26"/>
        <v>607.34480075278816</v>
      </c>
      <c r="N53" s="7">
        <f>SUMIFS('source n38'!J:J,'source n38'!$C:$C,secteurs!$A53,'source n38'!$A:$A,secteurs!$A$3)</f>
        <v>179181</v>
      </c>
    </row>
    <row r="54" spans="1:14" x14ac:dyDescent="0.3">
      <c r="A54" s="24" t="s">
        <v>119</v>
      </c>
      <c r="B54" s="17">
        <f>SUM(B47:B53)</f>
        <v>5271999007.6823549</v>
      </c>
      <c r="C54" s="17">
        <f t="shared" ref="C54:G54" si="27">SUM(C47:C53)</f>
        <v>519292</v>
      </c>
      <c r="D54" s="25">
        <f t="shared" ref="D54" si="28">C54/N54</f>
        <v>0.23961347485496309</v>
      </c>
      <c r="F54" s="17">
        <f t="shared" si="27"/>
        <v>5888839</v>
      </c>
      <c r="G54" s="17">
        <f t="shared" si="27"/>
        <v>5213574384.0702591</v>
      </c>
      <c r="H54" s="17">
        <f>G54/F54</f>
        <v>885.33145227272462</v>
      </c>
      <c r="N54" s="2">
        <f>SUM(N47:N53)</f>
        <v>2167207</v>
      </c>
    </row>
    <row r="57" spans="1:14" x14ac:dyDescent="0.3">
      <c r="A57" s="1" t="s">
        <v>123</v>
      </c>
    </row>
  </sheetData>
  <conditionalFormatting sqref="D54">
    <cfRule type="dataBar" priority="9">
      <dataBar>
        <cfvo type="min"/>
        <cfvo type="max"/>
        <color rgb="FF638EC6"/>
      </dataBar>
      <extLst>
        <ext xmlns:x14="http://schemas.microsoft.com/office/spreadsheetml/2009/9/main" uri="{B025F937-C7B1-47D3-B67F-A62EFF666E3E}">
          <x14:id>{CF4C706E-2362-48F9-A5B9-C15E605AA907}</x14:id>
        </ext>
      </extLst>
    </cfRule>
  </conditionalFormatting>
  <conditionalFormatting sqref="H54">
    <cfRule type="dataBar" priority="8">
      <dataBar>
        <cfvo type="min"/>
        <cfvo type="max"/>
        <color rgb="FF63C384"/>
      </dataBar>
      <extLst>
        <ext xmlns:x14="http://schemas.microsoft.com/office/spreadsheetml/2009/9/main" uri="{B025F937-C7B1-47D3-B67F-A62EFF666E3E}">
          <x14:id>{FE283BF9-6518-44CC-8DFE-FBABAFCBACDC}</x14:id>
        </ext>
      </extLst>
    </cfRule>
  </conditionalFormatting>
  <conditionalFormatting sqref="D6:D42">
    <cfRule type="dataBar" priority="44">
      <dataBar>
        <cfvo type="min"/>
        <cfvo type="max"/>
        <color rgb="FF638EC6"/>
      </dataBar>
      <extLst>
        <ext xmlns:x14="http://schemas.microsoft.com/office/spreadsheetml/2009/9/main" uri="{B025F937-C7B1-47D3-B67F-A62EFF666E3E}">
          <x14:id>{A4BA4FAC-1B47-4B24-B46F-AB037B0F2419}</x14:id>
        </ext>
      </extLst>
    </cfRule>
  </conditionalFormatting>
  <conditionalFormatting sqref="H6:H42">
    <cfRule type="dataBar" priority="46">
      <dataBar>
        <cfvo type="min"/>
        <cfvo type="max"/>
        <color rgb="FF63C384"/>
      </dataBar>
      <extLst>
        <ext xmlns:x14="http://schemas.microsoft.com/office/spreadsheetml/2009/9/main" uri="{B025F937-C7B1-47D3-B67F-A62EFF666E3E}">
          <x14:id>{9187F4BB-B85D-48E4-8A43-CA17AA3CA7FF}</x14:id>
        </ext>
      </extLst>
    </cfRule>
  </conditionalFormatting>
  <conditionalFormatting sqref="L6:L42">
    <cfRule type="dataBar" priority="48">
      <dataBar>
        <cfvo type="min"/>
        <cfvo type="max"/>
        <color rgb="FFFFB628"/>
      </dataBar>
      <extLst>
        <ext xmlns:x14="http://schemas.microsoft.com/office/spreadsheetml/2009/9/main" uri="{B025F937-C7B1-47D3-B67F-A62EFF666E3E}">
          <x14:id>{5EE70BB9-1409-487A-9BDC-608B0248574D}</x14:id>
        </ext>
      </extLst>
    </cfRule>
  </conditionalFormatting>
  <conditionalFormatting sqref="D47:D53">
    <cfRule type="dataBar" priority="1">
      <dataBar>
        <cfvo type="min"/>
        <cfvo type="max"/>
        <color rgb="FF638EC6"/>
      </dataBar>
      <extLst>
        <ext xmlns:x14="http://schemas.microsoft.com/office/spreadsheetml/2009/9/main" uri="{B025F937-C7B1-47D3-B67F-A62EFF666E3E}">
          <x14:id>{99E45AA1-B72C-47C9-9E3A-2902F45E02C9}</x14:id>
        </ext>
      </extLst>
    </cfRule>
  </conditionalFormatting>
  <conditionalFormatting sqref="H47:H53">
    <cfRule type="dataBar" priority="2">
      <dataBar>
        <cfvo type="min"/>
        <cfvo type="max"/>
        <color rgb="FF63C384"/>
      </dataBar>
      <extLst>
        <ext xmlns:x14="http://schemas.microsoft.com/office/spreadsheetml/2009/9/main" uri="{B025F937-C7B1-47D3-B67F-A62EFF666E3E}">
          <x14:id>{79C89E34-94E1-40A0-8070-ED357262E42F}</x14:id>
        </ext>
      </extLst>
    </cfRule>
  </conditionalFormatting>
  <dataValidations count="1">
    <dataValidation type="list" allowBlank="1" showInputMessage="1" showErrorMessage="1" sqref="A3" xr:uid="{8C866890-4FEE-4436-90CB-0F5391CDFED8}">
      <formula1>liste_an</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CF4C706E-2362-48F9-A5B9-C15E605AA907}">
            <x14:dataBar minLength="0" maxLength="100" border="1" negativeBarBorderColorSameAsPositive="0">
              <x14:cfvo type="autoMin"/>
              <x14:cfvo type="autoMax"/>
              <x14:borderColor rgb="FF638EC6"/>
              <x14:negativeFillColor rgb="FFFF0000"/>
              <x14:negativeBorderColor rgb="FFFF0000"/>
              <x14:axisColor rgb="FF000000"/>
            </x14:dataBar>
          </x14:cfRule>
          <xm:sqref>D54</xm:sqref>
        </x14:conditionalFormatting>
        <x14:conditionalFormatting xmlns:xm="http://schemas.microsoft.com/office/excel/2006/main">
          <x14:cfRule type="dataBar" id="{FE283BF9-6518-44CC-8DFE-FBABAFCBACDC}">
            <x14:dataBar minLength="0" maxLength="100" border="1" negativeBarBorderColorSameAsPositive="0">
              <x14:cfvo type="autoMin"/>
              <x14:cfvo type="autoMax"/>
              <x14:borderColor rgb="FF63C384"/>
              <x14:negativeFillColor rgb="FFFF0000"/>
              <x14:negativeBorderColor rgb="FFFF0000"/>
              <x14:axisColor rgb="FF000000"/>
            </x14:dataBar>
          </x14:cfRule>
          <xm:sqref>H54</xm:sqref>
        </x14:conditionalFormatting>
        <x14:conditionalFormatting xmlns:xm="http://schemas.microsoft.com/office/excel/2006/main">
          <x14:cfRule type="dataBar" id="{A4BA4FAC-1B47-4B24-B46F-AB037B0F2419}">
            <x14:dataBar minLength="0" maxLength="100" border="1" negativeBarBorderColorSameAsPositive="0">
              <x14:cfvo type="autoMin"/>
              <x14:cfvo type="autoMax"/>
              <x14:borderColor rgb="FF638EC6"/>
              <x14:negativeFillColor rgb="FFFF0000"/>
              <x14:negativeBorderColor rgb="FFFF0000"/>
              <x14:axisColor rgb="FF000000"/>
            </x14:dataBar>
          </x14:cfRule>
          <xm:sqref>D6:D42</xm:sqref>
        </x14:conditionalFormatting>
        <x14:conditionalFormatting xmlns:xm="http://schemas.microsoft.com/office/excel/2006/main">
          <x14:cfRule type="dataBar" id="{9187F4BB-B85D-48E4-8A43-CA17AA3CA7FF}">
            <x14:dataBar minLength="0" maxLength="100" border="1" negativeBarBorderColorSameAsPositive="0">
              <x14:cfvo type="autoMin"/>
              <x14:cfvo type="autoMax"/>
              <x14:borderColor rgb="FF63C384"/>
              <x14:negativeFillColor rgb="FFFF0000"/>
              <x14:negativeBorderColor rgb="FFFF0000"/>
              <x14:axisColor rgb="FF000000"/>
            </x14:dataBar>
          </x14:cfRule>
          <xm:sqref>H6:H42</xm:sqref>
        </x14:conditionalFormatting>
        <x14:conditionalFormatting xmlns:xm="http://schemas.microsoft.com/office/excel/2006/main">
          <x14:cfRule type="dataBar" id="{5EE70BB9-1409-487A-9BDC-608B0248574D}">
            <x14:dataBar minLength="0" maxLength="100" border="1" negativeBarBorderColorSameAsPositive="0">
              <x14:cfvo type="autoMin"/>
              <x14:cfvo type="autoMax"/>
              <x14:borderColor rgb="FFFFB628"/>
              <x14:negativeFillColor rgb="FFFF0000"/>
              <x14:negativeBorderColor rgb="FFFF0000"/>
              <x14:axisColor rgb="FF000000"/>
            </x14:dataBar>
          </x14:cfRule>
          <xm:sqref>L6:L42</xm:sqref>
        </x14:conditionalFormatting>
        <x14:conditionalFormatting xmlns:xm="http://schemas.microsoft.com/office/excel/2006/main">
          <x14:cfRule type="dataBar" id="{99E45AA1-B72C-47C9-9E3A-2902F45E02C9}">
            <x14:dataBar minLength="0" maxLength="100" border="1" negativeBarBorderColorSameAsPositive="0">
              <x14:cfvo type="autoMin"/>
              <x14:cfvo type="autoMax"/>
              <x14:borderColor rgb="FF638EC6"/>
              <x14:negativeFillColor rgb="FFFF0000"/>
              <x14:negativeBorderColor rgb="FFFF0000"/>
              <x14:axisColor rgb="FF000000"/>
            </x14:dataBar>
          </x14:cfRule>
          <xm:sqref>D47:D53</xm:sqref>
        </x14:conditionalFormatting>
        <x14:conditionalFormatting xmlns:xm="http://schemas.microsoft.com/office/excel/2006/main">
          <x14:cfRule type="dataBar" id="{79C89E34-94E1-40A0-8070-ED357262E42F}">
            <x14:dataBar minLength="0" maxLength="100" border="1" negativeBarBorderColorSameAsPositive="0">
              <x14:cfvo type="autoMin"/>
              <x14:cfvo type="autoMax"/>
              <x14:borderColor rgb="FF63C384"/>
              <x14:negativeFillColor rgb="FFFF0000"/>
              <x14:negativeBorderColor rgb="FFFF0000"/>
              <x14:axisColor rgb="FF000000"/>
            </x14:dataBar>
          </x14:cfRule>
          <xm:sqref>H47:H53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16BD-42F2-48B7-A2FB-5F29851320FF}">
  <sheetPr>
    <tabColor theme="9" tint="0.59999389629810485"/>
  </sheetPr>
  <dimension ref="A1:M73"/>
  <sheetViews>
    <sheetView topLeftCell="A7" workbookViewId="0">
      <selection activeCell="B16" sqref="B16"/>
    </sheetView>
  </sheetViews>
  <sheetFormatPr baseColWidth="10" defaultRowHeight="14.4" x14ac:dyDescent="0.3"/>
  <cols>
    <col min="2" max="2" width="71.6640625" bestFit="1" customWidth="1"/>
    <col min="3" max="3" width="36.6640625" bestFit="1" customWidth="1"/>
    <col min="4" max="4" width="16.88671875" style="63" bestFit="1" customWidth="1"/>
    <col min="5" max="5" width="28.44140625" style="63" bestFit="1" customWidth="1"/>
    <col min="6" max="6" width="24" style="63" bestFit="1" customWidth="1"/>
    <col min="7" max="7" width="18.33203125" style="63" bestFit="1" customWidth="1"/>
    <col min="8" max="8" width="11.6640625" style="63" bestFit="1" customWidth="1"/>
    <col min="9" max="9" width="18.6640625" style="63" bestFit="1" customWidth="1"/>
    <col min="10" max="10" width="11.6640625" style="63" bestFit="1" customWidth="1"/>
    <col min="11" max="11" width="24.33203125" style="68" bestFit="1" customWidth="1"/>
    <col min="12" max="13" width="11.5546875" style="63"/>
  </cols>
  <sheetData>
    <row r="1" spans="1:11" x14ac:dyDescent="0.3">
      <c r="A1" s="72" t="s">
        <v>140</v>
      </c>
      <c r="B1" s="72" t="s">
        <v>156</v>
      </c>
      <c r="C1" s="72" t="s">
        <v>128</v>
      </c>
      <c r="D1" s="63" t="s">
        <v>144</v>
      </c>
      <c r="E1" s="63" t="s">
        <v>145</v>
      </c>
      <c r="F1" s="63" t="s">
        <v>146</v>
      </c>
      <c r="G1" s="63" t="s">
        <v>216</v>
      </c>
      <c r="H1" s="63" t="s">
        <v>147</v>
      </c>
      <c r="I1" s="63" t="s">
        <v>148</v>
      </c>
      <c r="J1" s="63" t="s">
        <v>149</v>
      </c>
      <c r="K1" s="63" t="s">
        <v>150</v>
      </c>
    </row>
    <row r="2" spans="1:11" x14ac:dyDescent="0.3">
      <c r="A2" s="95">
        <v>2022</v>
      </c>
      <c r="B2" s="96" t="s">
        <v>9</v>
      </c>
      <c r="C2" s="96" t="s">
        <v>10</v>
      </c>
      <c r="D2" s="95">
        <v>6539990.4710775614</v>
      </c>
      <c r="E2" s="95">
        <v>958</v>
      </c>
      <c r="F2" s="95">
        <v>8140</v>
      </c>
      <c r="G2" s="95">
        <v>6297966.4710775614</v>
      </c>
      <c r="H2" s="95">
        <v>773.70595467783312</v>
      </c>
      <c r="I2" s="95">
        <v>96.299321825156682</v>
      </c>
      <c r="J2" s="95">
        <v>2113</v>
      </c>
      <c r="K2" s="95">
        <v>45.338381448177941</v>
      </c>
    </row>
    <row r="3" spans="1:11" x14ac:dyDescent="0.3">
      <c r="A3" s="95">
        <v>2022</v>
      </c>
      <c r="B3" s="96" t="s">
        <v>11</v>
      </c>
      <c r="C3" s="96" t="s">
        <v>10</v>
      </c>
      <c r="D3" s="95">
        <v>99134334.04728809</v>
      </c>
      <c r="E3" s="95">
        <v>6346</v>
      </c>
      <c r="F3" s="95">
        <v>138335</v>
      </c>
      <c r="G3" s="95">
        <v>98030804.696831852</v>
      </c>
      <c r="H3" s="95">
        <v>708.64788156888608</v>
      </c>
      <c r="I3" s="95">
        <v>98.886834353545112</v>
      </c>
      <c r="J3" s="95">
        <v>49624</v>
      </c>
      <c r="K3" s="95">
        <v>12.78816701596002</v>
      </c>
    </row>
    <row r="4" spans="1:11" x14ac:dyDescent="0.3">
      <c r="A4" s="95">
        <v>2022</v>
      </c>
      <c r="B4" s="96" t="s">
        <v>12</v>
      </c>
      <c r="C4" s="96" t="s">
        <v>10</v>
      </c>
      <c r="D4" s="95">
        <v>46031714.586361289</v>
      </c>
      <c r="E4" s="95">
        <v>1688</v>
      </c>
      <c r="F4" s="95">
        <v>50586</v>
      </c>
      <c r="G4" s="95">
        <v>45314119.936291099</v>
      </c>
      <c r="H4" s="95">
        <v>895.78381244397849</v>
      </c>
      <c r="I4" s="95">
        <v>98.441086419399198</v>
      </c>
      <c r="J4" s="95">
        <v>5765</v>
      </c>
      <c r="K4" s="95">
        <v>29.280138768430181</v>
      </c>
    </row>
    <row r="5" spans="1:11" x14ac:dyDescent="0.3">
      <c r="A5" s="95">
        <v>2022</v>
      </c>
      <c r="B5" s="96" t="s">
        <v>13</v>
      </c>
      <c r="C5" s="96" t="s">
        <v>10</v>
      </c>
      <c r="D5" s="95">
        <v>54864226.131852835</v>
      </c>
      <c r="E5" s="95">
        <v>3593</v>
      </c>
      <c r="F5" s="95">
        <v>73488</v>
      </c>
      <c r="G5" s="95">
        <v>53477587.865651816</v>
      </c>
      <c r="H5" s="95">
        <v>727.70503845052008</v>
      </c>
      <c r="I5" s="95">
        <v>97.472600337297081</v>
      </c>
      <c r="J5" s="95">
        <v>10326</v>
      </c>
      <c r="K5" s="95">
        <v>34.795661437148944</v>
      </c>
    </row>
    <row r="6" spans="1:11" x14ac:dyDescent="0.3">
      <c r="A6" s="95">
        <v>2022</v>
      </c>
      <c r="B6" s="96" t="s">
        <v>14</v>
      </c>
      <c r="C6" s="96" t="s">
        <v>10</v>
      </c>
      <c r="D6" s="95">
        <v>23236936.229703903</v>
      </c>
      <c r="E6" s="95">
        <v>32</v>
      </c>
      <c r="F6" s="95">
        <v>6784</v>
      </c>
      <c r="G6" s="95">
        <v>23236936.229703903</v>
      </c>
      <c r="H6" s="95">
        <v>3425.2559300860707</v>
      </c>
      <c r="I6" s="95">
        <v>100</v>
      </c>
      <c r="J6" s="95">
        <v>61</v>
      </c>
      <c r="K6" s="95">
        <v>52.459016393442624</v>
      </c>
    </row>
    <row r="7" spans="1:11" x14ac:dyDescent="0.3">
      <c r="A7" s="95">
        <v>2022</v>
      </c>
      <c r="B7" s="96" t="s">
        <v>15</v>
      </c>
      <c r="C7" s="96" t="s">
        <v>10</v>
      </c>
      <c r="D7" s="95">
        <v>83217152.44637537</v>
      </c>
      <c r="E7" s="95">
        <v>1247</v>
      </c>
      <c r="F7" s="95">
        <v>75430</v>
      </c>
      <c r="G7" s="95">
        <v>82469775.836359501</v>
      </c>
      <c r="H7" s="95">
        <v>1093.328593879882</v>
      </c>
      <c r="I7" s="95">
        <v>99.101895957690374</v>
      </c>
      <c r="J7" s="95">
        <v>3016</v>
      </c>
      <c r="K7" s="95">
        <v>41.346153846153847</v>
      </c>
    </row>
    <row r="8" spans="1:11" x14ac:dyDescent="0.3">
      <c r="A8" s="95">
        <v>2022</v>
      </c>
      <c r="B8" s="96" t="s">
        <v>16</v>
      </c>
      <c r="C8" s="96" t="s">
        <v>10</v>
      </c>
      <c r="D8" s="95">
        <v>54043992.754166961</v>
      </c>
      <c r="E8" s="95">
        <v>273</v>
      </c>
      <c r="F8" s="95">
        <v>36506</v>
      </c>
      <c r="G8" s="95">
        <v>33412050.104142547</v>
      </c>
      <c r="H8" s="95">
        <v>915.2481812343874</v>
      </c>
      <c r="I8" s="95">
        <v>61.823800206853463</v>
      </c>
      <c r="J8" s="95">
        <v>505</v>
      </c>
      <c r="K8" s="95">
        <v>54.059405940594061</v>
      </c>
    </row>
    <row r="9" spans="1:11" x14ac:dyDescent="0.3">
      <c r="A9" s="95">
        <v>2022</v>
      </c>
      <c r="B9" s="96" t="s">
        <v>17</v>
      </c>
      <c r="C9" s="96" t="s">
        <v>10</v>
      </c>
      <c r="D9" s="95">
        <v>109998579.47659101</v>
      </c>
      <c r="E9" s="95">
        <v>4280</v>
      </c>
      <c r="F9" s="95">
        <v>142535</v>
      </c>
      <c r="G9" s="95">
        <v>108979045.84643354</v>
      </c>
      <c r="H9" s="95">
        <v>764.57744305913309</v>
      </c>
      <c r="I9" s="95">
        <v>99.073139275971798</v>
      </c>
      <c r="J9" s="95">
        <v>9584</v>
      </c>
      <c r="K9" s="95">
        <v>44.657762938230384</v>
      </c>
    </row>
    <row r="10" spans="1:11" x14ac:dyDescent="0.3">
      <c r="A10" s="95">
        <v>2022</v>
      </c>
      <c r="B10" s="96" t="s">
        <v>18</v>
      </c>
      <c r="C10" s="96" t="s">
        <v>10</v>
      </c>
      <c r="D10" s="95">
        <v>171474752.31170428</v>
      </c>
      <c r="E10" s="95">
        <v>7436</v>
      </c>
      <c r="F10" s="95">
        <v>199225</v>
      </c>
      <c r="G10" s="95">
        <v>169611158.86243212</v>
      </c>
      <c r="H10" s="95">
        <v>851.35479413945097</v>
      </c>
      <c r="I10" s="95">
        <v>98.913196593581006</v>
      </c>
      <c r="J10" s="95">
        <v>16925</v>
      </c>
      <c r="K10" s="95">
        <v>43.935007385524372</v>
      </c>
    </row>
    <row r="11" spans="1:11" x14ac:dyDescent="0.3">
      <c r="A11" s="95">
        <v>2022</v>
      </c>
      <c r="B11" s="96" t="s">
        <v>19</v>
      </c>
      <c r="C11" s="96" t="s">
        <v>10</v>
      </c>
      <c r="D11" s="95">
        <v>47885594.187419891</v>
      </c>
      <c r="E11" s="95">
        <v>975</v>
      </c>
      <c r="F11" s="95">
        <v>56270</v>
      </c>
      <c r="G11" s="95">
        <v>46916504.427532196</v>
      </c>
      <c r="H11" s="95">
        <v>833.77473658312056</v>
      </c>
      <c r="I11" s="95">
        <v>97.976239459210291</v>
      </c>
      <c r="J11" s="95">
        <v>2427</v>
      </c>
      <c r="K11" s="95">
        <v>40.173053152039557</v>
      </c>
    </row>
    <row r="12" spans="1:11" x14ac:dyDescent="0.3">
      <c r="A12" s="95">
        <v>2022</v>
      </c>
      <c r="B12" s="96" t="s">
        <v>20</v>
      </c>
      <c r="C12" s="96" t="s">
        <v>10</v>
      </c>
      <c r="D12" s="95">
        <v>47111574.275765657</v>
      </c>
      <c r="E12" s="95">
        <v>935</v>
      </c>
      <c r="F12" s="95">
        <v>52877</v>
      </c>
      <c r="G12" s="95">
        <v>46834724.905862093</v>
      </c>
      <c r="H12" s="95">
        <v>885.72961601191616</v>
      </c>
      <c r="I12" s="95">
        <v>99.412353812922845</v>
      </c>
      <c r="J12" s="95">
        <v>2086</v>
      </c>
      <c r="K12" s="95">
        <v>44.822627037392138</v>
      </c>
    </row>
    <row r="13" spans="1:11" x14ac:dyDescent="0.3">
      <c r="A13" s="95">
        <v>2022</v>
      </c>
      <c r="B13" s="96" t="s">
        <v>21</v>
      </c>
      <c r="C13" s="96" t="s">
        <v>10</v>
      </c>
      <c r="D13" s="95">
        <v>57068615.645679355</v>
      </c>
      <c r="E13" s="95">
        <v>2015</v>
      </c>
      <c r="F13" s="95">
        <v>79087</v>
      </c>
      <c r="G13" s="95">
        <v>56555101.214893222</v>
      </c>
      <c r="H13" s="95">
        <v>715.0998421345256</v>
      </c>
      <c r="I13" s="95">
        <v>99.100180677284371</v>
      </c>
      <c r="J13" s="95">
        <v>4815</v>
      </c>
      <c r="K13" s="95">
        <v>41.848390446521286</v>
      </c>
    </row>
    <row r="14" spans="1:11" x14ac:dyDescent="0.3">
      <c r="A14" s="95">
        <v>2022</v>
      </c>
      <c r="B14" s="96" t="s">
        <v>22</v>
      </c>
      <c r="C14" s="96" t="s">
        <v>10</v>
      </c>
      <c r="D14" s="95">
        <v>210977267.64654696</v>
      </c>
      <c r="E14" s="95">
        <v>1253</v>
      </c>
      <c r="F14" s="95">
        <v>250939</v>
      </c>
      <c r="G14" s="95">
        <v>208227581.19712985</v>
      </c>
      <c r="H14" s="95">
        <v>829.79361995197974</v>
      </c>
      <c r="I14" s="95">
        <v>98.696690652936269</v>
      </c>
      <c r="J14" s="95">
        <v>2991</v>
      </c>
      <c r="K14" s="95">
        <v>41.892343697759948</v>
      </c>
    </row>
    <row r="15" spans="1:11" x14ac:dyDescent="0.3">
      <c r="A15" s="95">
        <v>2022</v>
      </c>
      <c r="B15" s="96" t="s">
        <v>180</v>
      </c>
      <c r="C15" s="96" t="s">
        <v>10</v>
      </c>
      <c r="D15" s="95">
        <v>98530542.927708104</v>
      </c>
      <c r="E15" s="95">
        <v>9060</v>
      </c>
      <c r="F15" s="95">
        <v>119771</v>
      </c>
      <c r="G15" s="95">
        <v>94517375.436823323</v>
      </c>
      <c r="H15" s="95">
        <v>789.15075800338411</v>
      </c>
      <c r="I15" s="95">
        <v>95.926981246993392</v>
      </c>
      <c r="J15" s="95">
        <v>26373</v>
      </c>
      <c r="K15" s="95">
        <v>34.353315891252414</v>
      </c>
    </row>
    <row r="16" spans="1:11" x14ac:dyDescent="0.3">
      <c r="A16" s="95">
        <v>2022</v>
      </c>
      <c r="B16" s="96" t="s">
        <v>24</v>
      </c>
      <c r="C16" s="96" t="s">
        <v>10</v>
      </c>
      <c r="D16" s="95">
        <v>112928840.93886995</v>
      </c>
      <c r="E16" s="95">
        <v>2687</v>
      </c>
      <c r="F16" s="95">
        <v>161761</v>
      </c>
      <c r="G16" s="95">
        <v>111929226.93886995</v>
      </c>
      <c r="H16" s="95">
        <v>691.94198192932754</v>
      </c>
      <c r="I16" s="95">
        <v>99.11482842497152</v>
      </c>
      <c r="J16" s="95">
        <v>4127</v>
      </c>
      <c r="K16" s="95">
        <v>65.10782650835958</v>
      </c>
    </row>
    <row r="17" spans="1:11" x14ac:dyDescent="0.3">
      <c r="A17" s="95">
        <v>2022</v>
      </c>
      <c r="B17" s="96" t="s">
        <v>25</v>
      </c>
      <c r="C17" s="96" t="s">
        <v>10</v>
      </c>
      <c r="D17" s="95">
        <v>40682685.170457065</v>
      </c>
      <c r="E17" s="95">
        <v>2554</v>
      </c>
      <c r="F17" s="95">
        <v>46385</v>
      </c>
      <c r="G17" s="95">
        <v>40429458.090562046</v>
      </c>
      <c r="H17" s="95">
        <v>871.60629709091404</v>
      </c>
      <c r="I17" s="95">
        <v>99.377555638635897</v>
      </c>
      <c r="J17" s="95">
        <v>8314</v>
      </c>
      <c r="K17" s="95">
        <v>30.719268703391865</v>
      </c>
    </row>
    <row r="18" spans="1:11" x14ac:dyDescent="0.3">
      <c r="A18" s="95">
        <v>2022</v>
      </c>
      <c r="B18" s="96" t="s">
        <v>26</v>
      </c>
      <c r="C18" s="96" t="s">
        <v>27</v>
      </c>
      <c r="D18" s="95">
        <v>505375943.25526261</v>
      </c>
      <c r="E18" s="95">
        <v>70477</v>
      </c>
      <c r="F18" s="95">
        <v>601144</v>
      </c>
      <c r="G18" s="95">
        <v>498202470.06783748</v>
      </c>
      <c r="H18" s="95">
        <v>828.75728622066833</v>
      </c>
      <c r="I18" s="95">
        <v>98.580566945624909</v>
      </c>
      <c r="J18" s="95">
        <v>268720</v>
      </c>
      <c r="K18" s="95">
        <v>26.22692765704079</v>
      </c>
    </row>
    <row r="19" spans="1:11" x14ac:dyDescent="0.3">
      <c r="A19" s="95">
        <v>2022</v>
      </c>
      <c r="B19" s="96" t="s">
        <v>28</v>
      </c>
      <c r="C19" s="96" t="s">
        <v>29</v>
      </c>
      <c r="D19" s="95">
        <v>808259881.70141065</v>
      </c>
      <c r="E19" s="95">
        <v>131828</v>
      </c>
      <c r="F19" s="95">
        <v>1255050</v>
      </c>
      <c r="G19" s="95">
        <v>795276410.71208799</v>
      </c>
      <c r="H19" s="95">
        <v>633.661137573872</v>
      </c>
      <c r="I19" s="95">
        <v>98.393651437704406</v>
      </c>
      <c r="J19" s="95">
        <v>454781</v>
      </c>
      <c r="K19" s="95">
        <v>28.987138864640343</v>
      </c>
    </row>
    <row r="20" spans="1:11" x14ac:dyDescent="0.3">
      <c r="A20" s="95">
        <v>2022</v>
      </c>
      <c r="B20" s="96" t="s">
        <v>30</v>
      </c>
      <c r="C20" s="96" t="s">
        <v>31</v>
      </c>
      <c r="D20" s="95">
        <v>313315489.02004766</v>
      </c>
      <c r="E20" s="95">
        <v>17422</v>
      </c>
      <c r="F20" s="95">
        <v>463625</v>
      </c>
      <c r="G20" s="95">
        <v>308548945.40953207</v>
      </c>
      <c r="H20" s="95">
        <v>665.51403701166259</v>
      </c>
      <c r="I20" s="95">
        <v>98.478676038192731</v>
      </c>
      <c r="J20" s="95">
        <v>72330</v>
      </c>
      <c r="K20" s="95">
        <v>24.086824277616479</v>
      </c>
    </row>
    <row r="21" spans="1:11" x14ac:dyDescent="0.3">
      <c r="A21" s="95">
        <v>2022</v>
      </c>
      <c r="B21" s="96" t="s">
        <v>32</v>
      </c>
      <c r="C21" s="96" t="s">
        <v>33</v>
      </c>
      <c r="D21" s="95">
        <v>175149578.01814401</v>
      </c>
      <c r="E21" s="95">
        <v>38614</v>
      </c>
      <c r="F21" s="95">
        <v>267487</v>
      </c>
      <c r="G21" s="95">
        <v>169455591.7091583</v>
      </c>
      <c r="H21" s="95">
        <v>633.50963489499793</v>
      </c>
      <c r="I21" s="95">
        <v>96.749072208215154</v>
      </c>
      <c r="J21" s="95">
        <v>222663</v>
      </c>
      <c r="K21" s="95">
        <v>17.341902336715126</v>
      </c>
    </row>
    <row r="22" spans="1:11" x14ac:dyDescent="0.3">
      <c r="A22" s="95">
        <v>2022</v>
      </c>
      <c r="B22" s="96" t="s">
        <v>34</v>
      </c>
      <c r="C22" s="96" t="s">
        <v>31</v>
      </c>
      <c r="D22" s="95">
        <v>62872112.411130734</v>
      </c>
      <c r="E22" s="95">
        <v>4660</v>
      </c>
      <c r="F22" s="95">
        <v>69467</v>
      </c>
      <c r="G22" s="95">
        <v>61071429.941057988</v>
      </c>
      <c r="H22" s="95">
        <v>879.14304549005988</v>
      </c>
      <c r="I22" s="95">
        <v>97.135959965369395</v>
      </c>
      <c r="J22" s="95">
        <v>25167</v>
      </c>
      <c r="K22" s="95">
        <v>18.516311042237852</v>
      </c>
    </row>
    <row r="23" spans="1:11" x14ac:dyDescent="0.3">
      <c r="A23" s="95">
        <v>2022</v>
      </c>
      <c r="B23" s="96" t="s">
        <v>35</v>
      </c>
      <c r="C23" s="96" t="s">
        <v>31</v>
      </c>
      <c r="D23" s="95">
        <v>58589567.745432377</v>
      </c>
      <c r="E23" s="95">
        <v>1882</v>
      </c>
      <c r="F23" s="95">
        <v>72811</v>
      </c>
      <c r="G23" s="95">
        <v>55829169.395426273</v>
      </c>
      <c r="H23" s="95">
        <v>766.76833713897997</v>
      </c>
      <c r="I23" s="95">
        <v>95.288583861891865</v>
      </c>
      <c r="J23" s="95">
        <v>4283</v>
      </c>
      <c r="K23" s="95">
        <v>43.941162736399718</v>
      </c>
    </row>
    <row r="24" spans="1:11" x14ac:dyDescent="0.3">
      <c r="A24" s="95">
        <v>2022</v>
      </c>
      <c r="B24" s="96" t="s">
        <v>36</v>
      </c>
      <c r="C24" s="96" t="s">
        <v>31</v>
      </c>
      <c r="D24" s="95">
        <v>112109883.24303167</v>
      </c>
      <c r="E24" s="95">
        <v>9054</v>
      </c>
      <c r="F24" s="95">
        <v>107134</v>
      </c>
      <c r="G24" s="95">
        <v>110094909.85274236</v>
      </c>
      <c r="H24" s="95">
        <v>1027.6374433209098</v>
      </c>
      <c r="I24" s="95">
        <v>98.202679967187862</v>
      </c>
      <c r="J24" s="95">
        <v>41207</v>
      </c>
      <c r="K24" s="95">
        <v>21.971995049384812</v>
      </c>
    </row>
    <row r="25" spans="1:11" x14ac:dyDescent="0.3">
      <c r="A25" s="95">
        <v>2022</v>
      </c>
      <c r="B25" s="96" t="s">
        <v>37</v>
      </c>
      <c r="C25" s="96" t="s">
        <v>31</v>
      </c>
      <c r="D25" s="95">
        <v>581124492.11834133</v>
      </c>
      <c r="E25" s="95">
        <v>40596</v>
      </c>
      <c r="F25" s="95">
        <v>439853</v>
      </c>
      <c r="G25" s="95">
        <v>568071646.48905408</v>
      </c>
      <c r="H25" s="95">
        <v>1291.5034033848901</v>
      </c>
      <c r="I25" s="95">
        <v>97.753864136459569</v>
      </c>
      <c r="J25" s="95">
        <v>97842</v>
      </c>
      <c r="K25" s="95">
        <v>41.491384068191572</v>
      </c>
    </row>
    <row r="26" spans="1:11" x14ac:dyDescent="0.3">
      <c r="A26" s="95">
        <v>2022</v>
      </c>
      <c r="B26" s="96" t="s">
        <v>38</v>
      </c>
      <c r="C26" s="96" t="s">
        <v>31</v>
      </c>
      <c r="D26" s="95">
        <v>88081964.543023586</v>
      </c>
      <c r="E26" s="95">
        <v>11056</v>
      </c>
      <c r="F26" s="95">
        <v>97592</v>
      </c>
      <c r="G26" s="95">
        <v>80820918.662957668</v>
      </c>
      <c r="H26" s="95">
        <v>828.15106425688236</v>
      </c>
      <c r="I26" s="95">
        <v>91.756489631291927</v>
      </c>
      <c r="J26" s="95">
        <v>60994</v>
      </c>
      <c r="K26" s="95">
        <v>18.126373085877297</v>
      </c>
    </row>
    <row r="27" spans="1:11" x14ac:dyDescent="0.3">
      <c r="A27" s="95">
        <v>2022</v>
      </c>
      <c r="B27" s="96" t="s">
        <v>39</v>
      </c>
      <c r="C27" s="96" t="s">
        <v>31</v>
      </c>
      <c r="D27" s="95">
        <v>486561870.0845226</v>
      </c>
      <c r="E27" s="95">
        <v>53871</v>
      </c>
      <c r="F27" s="95">
        <v>444387</v>
      </c>
      <c r="G27" s="95">
        <v>478928415.96451223</v>
      </c>
      <c r="H27" s="95">
        <v>1077.7282322941765</v>
      </c>
      <c r="I27" s="95">
        <v>98.431144199876513</v>
      </c>
      <c r="J27" s="95">
        <v>169310</v>
      </c>
      <c r="K27" s="95">
        <v>31.817967042702733</v>
      </c>
    </row>
    <row r="28" spans="1:11" x14ac:dyDescent="0.3">
      <c r="A28" s="95">
        <v>2022</v>
      </c>
      <c r="B28" s="96" t="s">
        <v>40</v>
      </c>
      <c r="C28" s="96" t="s">
        <v>31</v>
      </c>
      <c r="D28" s="95">
        <v>36862076.204056263</v>
      </c>
      <c r="E28" s="95">
        <v>963</v>
      </c>
      <c r="F28" s="95">
        <v>34596</v>
      </c>
      <c r="G28" s="95">
        <v>33362511.204056263</v>
      </c>
      <c r="H28" s="95">
        <v>964.34591293953815</v>
      </c>
      <c r="I28" s="95">
        <v>90.506326934414744</v>
      </c>
      <c r="J28" s="95">
        <v>3519</v>
      </c>
      <c r="K28" s="95">
        <v>27.365728900255753</v>
      </c>
    </row>
    <row r="29" spans="1:11" x14ac:dyDescent="0.3">
      <c r="A29" s="95">
        <v>2022</v>
      </c>
      <c r="B29" s="96" t="s">
        <v>41</v>
      </c>
      <c r="C29" s="96" t="s">
        <v>31</v>
      </c>
      <c r="D29" s="95">
        <v>59935479.416255653</v>
      </c>
      <c r="E29" s="95">
        <v>8157</v>
      </c>
      <c r="F29" s="95">
        <v>62226</v>
      </c>
      <c r="G29" s="95">
        <v>58944196.825969398</v>
      </c>
      <c r="H29" s="95">
        <v>947.25993677834663</v>
      </c>
      <c r="I29" s="95">
        <v>98.346083822235357</v>
      </c>
      <c r="J29" s="95">
        <v>32186</v>
      </c>
      <c r="K29" s="95">
        <v>25.343316970111228</v>
      </c>
    </row>
    <row r="30" spans="1:11" x14ac:dyDescent="0.3">
      <c r="A30" s="95">
        <v>2022</v>
      </c>
      <c r="B30" s="96" t="s">
        <v>42</v>
      </c>
      <c r="C30" s="96" t="s">
        <v>43</v>
      </c>
      <c r="D30" s="95">
        <v>75707418.087584674</v>
      </c>
      <c r="E30" s="95">
        <v>6834</v>
      </c>
      <c r="F30" s="95">
        <v>166500</v>
      </c>
      <c r="G30" s="95">
        <v>74377598.958103359</v>
      </c>
      <c r="H30" s="95">
        <v>446.71230605467485</v>
      </c>
      <c r="I30" s="95">
        <v>98.243475787349041</v>
      </c>
      <c r="J30" s="95">
        <v>12126</v>
      </c>
      <c r="K30" s="95">
        <v>56.358238495794168</v>
      </c>
    </row>
    <row r="31" spans="1:11" x14ac:dyDescent="0.3">
      <c r="A31" s="95">
        <v>2022</v>
      </c>
      <c r="B31" s="96" t="s">
        <v>44</v>
      </c>
      <c r="C31" s="96" t="s">
        <v>31</v>
      </c>
      <c r="D31" s="95">
        <v>177599942.1326704</v>
      </c>
      <c r="E31" s="95">
        <v>26364</v>
      </c>
      <c r="F31" s="95">
        <v>241539</v>
      </c>
      <c r="G31" s="95">
        <v>170391846.85224339</v>
      </c>
      <c r="H31" s="95">
        <v>705.44237929379267</v>
      </c>
      <c r="I31" s="95">
        <v>95.941386470136109</v>
      </c>
      <c r="J31" s="95">
        <v>142393</v>
      </c>
      <c r="K31" s="95">
        <v>18.514955089084438</v>
      </c>
    </row>
    <row r="32" spans="1:11" x14ac:dyDescent="0.3">
      <c r="A32" s="95">
        <v>2022</v>
      </c>
      <c r="B32" s="96" t="s">
        <v>45</v>
      </c>
      <c r="C32" s="96" t="s">
        <v>46</v>
      </c>
      <c r="D32" s="95">
        <v>30370624.975116074</v>
      </c>
      <c r="E32" s="95">
        <v>918</v>
      </c>
      <c r="F32" s="95">
        <v>27387</v>
      </c>
      <c r="G32" s="95">
        <v>30250176.275897324</v>
      </c>
      <c r="H32" s="95">
        <v>1104.5450862050361</v>
      </c>
      <c r="I32" s="95">
        <v>99.603403949318007</v>
      </c>
      <c r="J32" s="95">
        <v>3277</v>
      </c>
      <c r="K32" s="95">
        <v>28.013426914861157</v>
      </c>
    </row>
    <row r="33" spans="1:11" x14ac:dyDescent="0.3">
      <c r="A33" s="95">
        <v>2022</v>
      </c>
      <c r="B33" s="96" t="s">
        <v>47</v>
      </c>
      <c r="C33" s="96" t="s">
        <v>46</v>
      </c>
      <c r="D33" s="95">
        <v>74163067.345446706</v>
      </c>
      <c r="E33" s="95">
        <v>9121</v>
      </c>
      <c r="F33" s="95">
        <v>108587</v>
      </c>
      <c r="G33" s="95">
        <v>72589888.844348073</v>
      </c>
      <c r="H33" s="95">
        <v>668.49520517509529</v>
      </c>
      <c r="I33" s="95">
        <v>97.878757503689982</v>
      </c>
      <c r="J33" s="95">
        <v>44317</v>
      </c>
      <c r="K33" s="95">
        <v>20.581266782498815</v>
      </c>
    </row>
    <row r="34" spans="1:11" x14ac:dyDescent="0.3">
      <c r="A34" s="95">
        <v>2022</v>
      </c>
      <c r="B34" s="96" t="s">
        <v>48</v>
      </c>
      <c r="C34" s="96" t="s">
        <v>46</v>
      </c>
      <c r="D34" s="95">
        <v>168564288.75649887</v>
      </c>
      <c r="E34" s="95">
        <v>24800</v>
      </c>
      <c r="F34" s="95">
        <v>238710</v>
      </c>
      <c r="G34" s="95">
        <v>164316048.50677353</v>
      </c>
      <c r="H34" s="95">
        <v>688.35008381204614</v>
      </c>
      <c r="I34" s="95">
        <v>97.479750734236376</v>
      </c>
      <c r="J34" s="95">
        <v>78797</v>
      </c>
      <c r="K34" s="95">
        <v>31.473279439572572</v>
      </c>
    </row>
    <row r="35" spans="1:11" x14ac:dyDescent="0.3">
      <c r="A35" s="95">
        <v>2022</v>
      </c>
      <c r="B35" s="96" t="s">
        <v>49</v>
      </c>
      <c r="C35" s="96" t="s">
        <v>46</v>
      </c>
      <c r="D35" s="95">
        <v>152520997.04821903</v>
      </c>
      <c r="E35" s="95">
        <v>15760</v>
      </c>
      <c r="F35" s="95">
        <v>339464</v>
      </c>
      <c r="G35" s="95">
        <v>144566145.75707561</v>
      </c>
      <c r="H35" s="95">
        <v>425.86591142823863</v>
      </c>
      <c r="I35" s="95">
        <v>94.78442218114499</v>
      </c>
      <c r="J35" s="95">
        <v>50312</v>
      </c>
      <c r="K35" s="95">
        <v>31.32453490221021</v>
      </c>
    </row>
    <row r="36" spans="1:11" x14ac:dyDescent="0.3">
      <c r="A36" s="95">
        <v>2022</v>
      </c>
      <c r="B36" s="96" t="s">
        <v>50</v>
      </c>
      <c r="C36" s="96" t="s">
        <v>31</v>
      </c>
      <c r="D36" s="95">
        <v>65552834.898496248</v>
      </c>
      <c r="E36" s="95">
        <v>10577</v>
      </c>
      <c r="F36" s="95">
        <v>92716</v>
      </c>
      <c r="G36" s="95">
        <v>63952405.008908845</v>
      </c>
      <c r="H36" s="95">
        <v>689.76665310096257</v>
      </c>
      <c r="I36" s="95">
        <v>97.558564946785978</v>
      </c>
      <c r="J36" s="95">
        <v>77937</v>
      </c>
      <c r="K36" s="95">
        <v>13.571217778462092</v>
      </c>
    </row>
    <row r="37" spans="1:11" x14ac:dyDescent="0.3">
      <c r="A37" s="95">
        <v>2022</v>
      </c>
      <c r="B37" s="96" t="s">
        <v>51</v>
      </c>
      <c r="C37" s="96" t="s">
        <v>31</v>
      </c>
      <c r="D37" s="95">
        <v>107484350.1797775</v>
      </c>
      <c r="E37" s="95">
        <v>24835</v>
      </c>
      <c r="F37" s="95">
        <v>135972</v>
      </c>
      <c r="G37" s="95">
        <v>105760884.49883687</v>
      </c>
      <c r="H37" s="95">
        <v>777.8137006062783</v>
      </c>
      <c r="I37" s="95">
        <v>98.396542679880397</v>
      </c>
      <c r="J37" s="95">
        <v>129576</v>
      </c>
      <c r="K37" s="95">
        <v>19.166357967524849</v>
      </c>
    </row>
    <row r="38" spans="1:11" x14ac:dyDescent="0.3">
      <c r="A38" s="73">
        <v>2023</v>
      </c>
      <c r="B38" s="74" t="s">
        <v>9</v>
      </c>
      <c r="C38" s="74" t="s">
        <v>10</v>
      </c>
      <c r="D38" s="63">
        <v>6947799.4406847954</v>
      </c>
      <c r="E38" s="63">
        <v>790</v>
      </c>
      <c r="F38" s="63">
        <v>7339</v>
      </c>
      <c r="G38" s="63">
        <v>6842312.4406847954</v>
      </c>
      <c r="H38" s="63">
        <v>932.3221747765084</v>
      </c>
      <c r="I38" s="63">
        <v>98.481720710268476</v>
      </c>
      <c r="J38" s="63">
        <v>2157</v>
      </c>
      <c r="K38" s="63">
        <v>36.624942049142327</v>
      </c>
    </row>
    <row r="39" spans="1:11" x14ac:dyDescent="0.3">
      <c r="A39" s="73">
        <v>2023</v>
      </c>
      <c r="B39" s="74" t="s">
        <v>11</v>
      </c>
      <c r="C39" s="74" t="s">
        <v>10</v>
      </c>
      <c r="D39" s="63">
        <v>91039213.224877477</v>
      </c>
      <c r="E39" s="63">
        <v>6137</v>
      </c>
      <c r="F39" s="63">
        <v>135048</v>
      </c>
      <c r="G39" s="63">
        <v>89607724.565545201</v>
      </c>
      <c r="H39" s="63">
        <v>663.52500270677979</v>
      </c>
      <c r="I39" s="63">
        <v>98.427613103601487</v>
      </c>
      <c r="J39" s="63">
        <v>49642</v>
      </c>
      <c r="K39" s="63">
        <v>12.362515611780347</v>
      </c>
    </row>
    <row r="40" spans="1:11" x14ac:dyDescent="0.3">
      <c r="A40" s="73">
        <v>2023</v>
      </c>
      <c r="B40" s="74" t="s">
        <v>12</v>
      </c>
      <c r="C40" s="74" t="s">
        <v>10</v>
      </c>
      <c r="D40" s="63">
        <v>70863997.673481822</v>
      </c>
      <c r="E40" s="63">
        <v>1619</v>
      </c>
      <c r="F40" s="63">
        <v>53702</v>
      </c>
      <c r="G40" s="63">
        <v>70426049.783461452</v>
      </c>
      <c r="H40" s="63">
        <v>1311.4232204286889</v>
      </c>
      <c r="I40" s="63">
        <v>99.381988168324497</v>
      </c>
      <c r="J40" s="63">
        <v>5683</v>
      </c>
      <c r="K40" s="63">
        <v>28.488474397325358</v>
      </c>
    </row>
    <row r="41" spans="1:11" x14ac:dyDescent="0.3">
      <c r="A41" s="73">
        <v>2023</v>
      </c>
      <c r="B41" s="74" t="s">
        <v>13</v>
      </c>
      <c r="C41" s="74" t="s">
        <v>10</v>
      </c>
      <c r="D41" s="63">
        <v>49240721.574051678</v>
      </c>
      <c r="E41" s="63">
        <v>3280</v>
      </c>
      <c r="F41" s="63">
        <v>58017</v>
      </c>
      <c r="G41" s="63">
        <v>48423080.364281476</v>
      </c>
      <c r="H41" s="63">
        <v>834.63606122828617</v>
      </c>
      <c r="I41" s="63">
        <v>98.339501973908781</v>
      </c>
      <c r="J41" s="63">
        <v>10167</v>
      </c>
      <c r="K41" s="63">
        <v>32.261237336480768</v>
      </c>
    </row>
    <row r="42" spans="1:11" x14ac:dyDescent="0.3">
      <c r="A42" s="73">
        <v>2023</v>
      </c>
      <c r="B42" s="74" t="s">
        <v>14</v>
      </c>
      <c r="C42" s="74" t="s">
        <v>10</v>
      </c>
      <c r="D42" s="63">
        <v>16034782.909706116</v>
      </c>
      <c r="E42" s="63">
        <v>24</v>
      </c>
      <c r="F42" s="63">
        <v>5545</v>
      </c>
      <c r="G42" s="63">
        <v>16029164.529762268</v>
      </c>
      <c r="H42" s="63">
        <v>2890.7420252050979</v>
      </c>
      <c r="I42" s="63">
        <v>99.9649612971034</v>
      </c>
      <c r="J42" s="63">
        <v>57</v>
      </c>
      <c r="K42" s="63">
        <v>42.105263157894733</v>
      </c>
    </row>
    <row r="43" spans="1:11" x14ac:dyDescent="0.3">
      <c r="A43" s="73">
        <v>2023</v>
      </c>
      <c r="B43" s="74" t="s">
        <v>15</v>
      </c>
      <c r="C43" s="74" t="s">
        <v>10</v>
      </c>
      <c r="D43" s="63">
        <v>81763492.586330667</v>
      </c>
      <c r="E43" s="63">
        <v>1172</v>
      </c>
      <c r="F43" s="63">
        <v>76465</v>
      </c>
      <c r="G43" s="63">
        <v>81494618.426412836</v>
      </c>
      <c r="H43" s="63">
        <v>1065.7767400302471</v>
      </c>
      <c r="I43" s="63">
        <v>99.671156219710227</v>
      </c>
      <c r="J43" s="63">
        <v>3004</v>
      </c>
      <c r="K43" s="63">
        <v>39.014647137150469</v>
      </c>
    </row>
    <row r="44" spans="1:11" x14ac:dyDescent="0.3">
      <c r="A44" s="73">
        <v>2023</v>
      </c>
      <c r="B44" s="74" t="s">
        <v>16</v>
      </c>
      <c r="C44" s="74" t="s">
        <v>10</v>
      </c>
      <c r="D44" s="63">
        <v>22642065.896264672</v>
      </c>
      <c r="E44" s="63">
        <v>230</v>
      </c>
      <c r="F44" s="63">
        <v>31789</v>
      </c>
      <c r="G44" s="63">
        <v>22630510.896264672</v>
      </c>
      <c r="H44" s="63">
        <v>711.89753991206624</v>
      </c>
      <c r="I44" s="63">
        <v>99.948966670917144</v>
      </c>
      <c r="J44" s="63">
        <v>507</v>
      </c>
      <c r="K44" s="63">
        <v>45.364891518737672</v>
      </c>
    </row>
    <row r="45" spans="1:11" x14ac:dyDescent="0.3">
      <c r="A45" s="73">
        <v>2023</v>
      </c>
      <c r="B45" s="74" t="s">
        <v>17</v>
      </c>
      <c r="C45" s="74" t="s">
        <v>10</v>
      </c>
      <c r="D45" s="63">
        <v>107026160.53678656</v>
      </c>
      <c r="E45" s="63">
        <v>4037</v>
      </c>
      <c r="F45" s="63">
        <v>127432</v>
      </c>
      <c r="G45" s="63">
        <v>106108185.76684761</v>
      </c>
      <c r="H45" s="63">
        <v>832.66515291957762</v>
      </c>
      <c r="I45" s="63">
        <v>99.142289356793825</v>
      </c>
      <c r="J45" s="63">
        <v>9672</v>
      </c>
      <c r="K45" s="63">
        <v>41.739040529363109</v>
      </c>
    </row>
    <row r="46" spans="1:11" x14ac:dyDescent="0.3">
      <c r="A46" s="73">
        <v>2023</v>
      </c>
      <c r="B46" s="74" t="s">
        <v>18</v>
      </c>
      <c r="C46" s="74" t="s">
        <v>10</v>
      </c>
      <c r="D46" s="63">
        <v>152649318.40381101</v>
      </c>
      <c r="E46" s="63">
        <v>7133</v>
      </c>
      <c r="F46" s="63">
        <v>163833</v>
      </c>
      <c r="G46" s="63">
        <v>151295543.251632</v>
      </c>
      <c r="H46" s="63">
        <v>923.47416730226519</v>
      </c>
      <c r="I46" s="63">
        <v>99.113146939446011</v>
      </c>
      <c r="J46" s="63">
        <v>16932</v>
      </c>
      <c r="K46" s="63">
        <v>42.127332860855191</v>
      </c>
    </row>
    <row r="47" spans="1:11" x14ac:dyDescent="0.3">
      <c r="A47" s="73">
        <v>2023</v>
      </c>
      <c r="B47" s="74" t="s">
        <v>19</v>
      </c>
      <c r="C47" s="74" t="s">
        <v>10</v>
      </c>
      <c r="D47" s="63">
        <v>32430698.116327919</v>
      </c>
      <c r="E47" s="63">
        <v>876</v>
      </c>
      <c r="F47" s="63">
        <v>37771</v>
      </c>
      <c r="G47" s="63">
        <v>32364937.086298622</v>
      </c>
      <c r="H47" s="63">
        <v>856.87265590793527</v>
      </c>
      <c r="I47" s="63">
        <v>99.797225980787047</v>
      </c>
      <c r="J47" s="63">
        <v>2419</v>
      </c>
      <c r="K47" s="63">
        <v>36.21331128565523</v>
      </c>
    </row>
    <row r="48" spans="1:11" x14ac:dyDescent="0.3">
      <c r="A48" s="73">
        <v>2023</v>
      </c>
      <c r="B48" s="74" t="s">
        <v>20</v>
      </c>
      <c r="C48" s="74" t="s">
        <v>10</v>
      </c>
      <c r="D48" s="63">
        <v>38746887.858082779</v>
      </c>
      <c r="E48" s="63">
        <v>838</v>
      </c>
      <c r="F48" s="63">
        <v>43488</v>
      </c>
      <c r="G48" s="63">
        <v>38573065.488202102</v>
      </c>
      <c r="H48" s="63">
        <v>886.98182230045302</v>
      </c>
      <c r="I48" s="63">
        <v>99.551390112885116</v>
      </c>
      <c r="J48" s="63">
        <v>2085</v>
      </c>
      <c r="K48" s="63">
        <v>40.191846522781773</v>
      </c>
    </row>
    <row r="49" spans="1:11" x14ac:dyDescent="0.3">
      <c r="A49" s="73">
        <v>2023</v>
      </c>
      <c r="B49" s="74" t="s">
        <v>21</v>
      </c>
      <c r="C49" s="74" t="s">
        <v>10</v>
      </c>
      <c r="D49" s="63">
        <v>65160527.60342098</v>
      </c>
      <c r="E49" s="63">
        <v>1962</v>
      </c>
      <c r="F49" s="63">
        <v>77812</v>
      </c>
      <c r="G49" s="63">
        <v>64571476.845150717</v>
      </c>
      <c r="H49" s="63">
        <v>829.83957288272654</v>
      </c>
      <c r="I49" s="63">
        <v>99.096000631156116</v>
      </c>
      <c r="J49" s="63">
        <v>4801</v>
      </c>
      <c r="K49" s="63">
        <v>40.866486148719019</v>
      </c>
    </row>
    <row r="50" spans="1:11" x14ac:dyDescent="0.3">
      <c r="A50" s="73">
        <v>2023</v>
      </c>
      <c r="B50" s="74" t="s">
        <v>22</v>
      </c>
      <c r="C50" s="74" t="s">
        <v>10</v>
      </c>
      <c r="D50" s="63">
        <v>107909971.20117472</v>
      </c>
      <c r="E50" s="63">
        <v>1059</v>
      </c>
      <c r="F50" s="63">
        <v>117626</v>
      </c>
      <c r="G50" s="63">
        <v>107468177.91140269</v>
      </c>
      <c r="H50" s="63">
        <v>913.64305435365213</v>
      </c>
      <c r="I50" s="63">
        <v>99.590590855641679</v>
      </c>
      <c r="J50" s="63">
        <v>3016</v>
      </c>
      <c r="K50" s="63">
        <v>35.11273209549072</v>
      </c>
    </row>
    <row r="51" spans="1:11" x14ac:dyDescent="0.3">
      <c r="A51" s="73">
        <v>2023</v>
      </c>
      <c r="B51" s="74" t="s">
        <v>180</v>
      </c>
      <c r="C51" s="74" t="s">
        <v>10</v>
      </c>
      <c r="D51" s="63">
        <v>106668527.85433511</v>
      </c>
      <c r="E51" s="63">
        <v>8944</v>
      </c>
      <c r="F51" s="63">
        <v>111218</v>
      </c>
      <c r="G51" s="63">
        <v>105877086.42432337</v>
      </c>
      <c r="H51" s="63">
        <v>951.97797500695356</v>
      </c>
      <c r="I51" s="63">
        <v>99.258036605611991</v>
      </c>
      <c r="J51" s="63">
        <v>26520</v>
      </c>
      <c r="K51" s="63">
        <v>33.725490196078432</v>
      </c>
    </row>
    <row r="52" spans="1:11" x14ac:dyDescent="0.3">
      <c r="A52" s="73">
        <v>2023</v>
      </c>
      <c r="B52" s="74" t="s">
        <v>24</v>
      </c>
      <c r="C52" s="74" t="s">
        <v>10</v>
      </c>
      <c r="D52" s="63">
        <v>153250899.09429073</v>
      </c>
      <c r="E52" s="63">
        <v>1818</v>
      </c>
      <c r="F52" s="63">
        <v>111758</v>
      </c>
      <c r="G52" s="63">
        <v>153173745.11418819</v>
      </c>
      <c r="H52" s="63">
        <v>1370.5841650189534</v>
      </c>
      <c r="I52" s="63">
        <v>99.949655120747408</v>
      </c>
      <c r="J52" s="63">
        <v>4161</v>
      </c>
      <c r="K52" s="63">
        <v>43.691420331651045</v>
      </c>
    </row>
    <row r="53" spans="1:11" x14ac:dyDescent="0.3">
      <c r="A53" s="73">
        <v>2023</v>
      </c>
      <c r="B53" s="74" t="s">
        <v>25</v>
      </c>
      <c r="C53" s="74" t="s">
        <v>10</v>
      </c>
      <c r="D53" s="63">
        <v>37440918.374315977</v>
      </c>
      <c r="E53" s="63">
        <v>2305</v>
      </c>
      <c r="F53" s="63">
        <v>37912</v>
      </c>
      <c r="G53" s="63">
        <v>36531213.324267149</v>
      </c>
      <c r="H53" s="63">
        <v>963.57916554830001</v>
      </c>
      <c r="I53" s="63">
        <v>97.570291836984225</v>
      </c>
      <c r="J53" s="63">
        <v>8492</v>
      </c>
      <c r="K53" s="63">
        <v>27.143193593970793</v>
      </c>
    </row>
    <row r="54" spans="1:11" x14ac:dyDescent="0.3">
      <c r="A54" s="73">
        <v>2023</v>
      </c>
      <c r="B54" s="74" t="s">
        <v>26</v>
      </c>
      <c r="C54" s="74" t="s">
        <v>27</v>
      </c>
      <c r="D54" s="63">
        <v>526525969.31637466</v>
      </c>
      <c r="E54" s="63">
        <v>69340</v>
      </c>
      <c r="F54" s="63">
        <v>486572</v>
      </c>
      <c r="G54" s="63">
        <v>519650515.33450973</v>
      </c>
      <c r="H54" s="63">
        <v>1067.9827761040704</v>
      </c>
      <c r="I54" s="63">
        <v>98.694185209745342</v>
      </c>
      <c r="J54" s="63">
        <v>271963</v>
      </c>
      <c r="K54" s="63">
        <v>25.496115280387404</v>
      </c>
    </row>
    <row r="55" spans="1:11" x14ac:dyDescent="0.3">
      <c r="A55" s="73">
        <v>2023</v>
      </c>
      <c r="B55" s="74" t="s">
        <v>28</v>
      </c>
      <c r="C55" s="74" t="s">
        <v>29</v>
      </c>
      <c r="D55" s="63">
        <v>746203740.74590206</v>
      </c>
      <c r="E55" s="63">
        <v>115035</v>
      </c>
      <c r="F55" s="63">
        <v>917452</v>
      </c>
      <c r="G55" s="63">
        <v>738826109.86599398</v>
      </c>
      <c r="H55" s="63">
        <v>805.30219550013953</v>
      </c>
      <c r="I55" s="63">
        <v>99.011311458646219</v>
      </c>
      <c r="J55" s="63">
        <v>456367</v>
      </c>
      <c r="K55" s="63">
        <v>25.206686723623751</v>
      </c>
    </row>
    <row r="56" spans="1:11" x14ac:dyDescent="0.3">
      <c r="A56" s="73">
        <v>2023</v>
      </c>
      <c r="B56" s="74" t="s">
        <v>30</v>
      </c>
      <c r="C56" s="74" t="s">
        <v>31</v>
      </c>
      <c r="D56" s="63">
        <v>266069259.67890966</v>
      </c>
      <c r="E56" s="63">
        <v>18643</v>
      </c>
      <c r="F56" s="63">
        <v>434926</v>
      </c>
      <c r="G56" s="63">
        <v>262520330.73986375</v>
      </c>
      <c r="H56" s="63">
        <v>603.59769418214535</v>
      </c>
      <c r="I56" s="63">
        <v>98.66616348565455</v>
      </c>
      <c r="J56" s="63">
        <v>73272</v>
      </c>
      <c r="K56" s="63">
        <v>25.44355278960585</v>
      </c>
    </row>
    <row r="57" spans="1:11" x14ac:dyDescent="0.3">
      <c r="A57" s="73">
        <v>2023</v>
      </c>
      <c r="B57" s="74" t="s">
        <v>32</v>
      </c>
      <c r="C57" s="74" t="s">
        <v>33</v>
      </c>
      <c r="D57" s="63">
        <v>171991580.99156353</v>
      </c>
      <c r="E57" s="63">
        <v>31832</v>
      </c>
      <c r="F57" s="63">
        <v>229839</v>
      </c>
      <c r="G57" s="63">
        <v>170274484.94238827</v>
      </c>
      <c r="H57" s="63">
        <v>740.84243728169838</v>
      </c>
      <c r="I57" s="63">
        <v>99.001639476027904</v>
      </c>
      <c r="J57" s="63">
        <v>225996</v>
      </c>
      <c r="K57" s="63">
        <v>14.085205047876952</v>
      </c>
    </row>
    <row r="58" spans="1:11" x14ac:dyDescent="0.3">
      <c r="A58" s="73">
        <v>2023</v>
      </c>
      <c r="B58" s="74" t="s">
        <v>34</v>
      </c>
      <c r="C58" s="74" t="s">
        <v>31</v>
      </c>
      <c r="D58" s="63">
        <v>72794325.951693833</v>
      </c>
      <c r="E58" s="63">
        <v>4751</v>
      </c>
      <c r="F58" s="63">
        <v>73153</v>
      </c>
      <c r="G58" s="63">
        <v>71165558.841784775</v>
      </c>
      <c r="H58" s="63">
        <v>972.83172039130011</v>
      </c>
      <c r="I58" s="63">
        <v>97.762508150717807</v>
      </c>
      <c r="J58" s="63">
        <v>26008</v>
      </c>
      <c r="K58" s="63">
        <v>18.26745616733313</v>
      </c>
    </row>
    <row r="59" spans="1:11" x14ac:dyDescent="0.3">
      <c r="A59" s="73">
        <v>2023</v>
      </c>
      <c r="B59" s="74" t="s">
        <v>35</v>
      </c>
      <c r="C59" s="74" t="s">
        <v>31</v>
      </c>
      <c r="D59" s="63">
        <v>20617329.322571278</v>
      </c>
      <c r="E59" s="63">
        <v>851</v>
      </c>
      <c r="F59" s="63">
        <v>21157</v>
      </c>
      <c r="G59" s="63">
        <v>20537197.412598133</v>
      </c>
      <c r="H59" s="63">
        <v>970.70460899929731</v>
      </c>
      <c r="I59" s="63">
        <v>99.611337100361396</v>
      </c>
      <c r="J59" s="63">
        <v>4212</v>
      </c>
      <c r="K59" s="63">
        <v>20.204178537511872</v>
      </c>
    </row>
    <row r="60" spans="1:11" x14ac:dyDescent="0.3">
      <c r="A60" s="73">
        <v>2023</v>
      </c>
      <c r="B60" s="74" t="s">
        <v>36</v>
      </c>
      <c r="C60" s="74" t="s">
        <v>31</v>
      </c>
      <c r="D60" s="63">
        <v>137494622.57135296</v>
      </c>
      <c r="E60" s="63">
        <v>8876</v>
      </c>
      <c r="F60" s="63">
        <v>119801</v>
      </c>
      <c r="G60" s="63">
        <v>136057181.95149517</v>
      </c>
      <c r="H60" s="63">
        <v>1135.6932074982276</v>
      </c>
      <c r="I60" s="63">
        <v>98.954547753959005</v>
      </c>
      <c r="J60" s="63">
        <v>42923</v>
      </c>
      <c r="K60" s="63">
        <v>20.678890105537821</v>
      </c>
    </row>
    <row r="61" spans="1:11" x14ac:dyDescent="0.3">
      <c r="A61" s="73">
        <v>2023</v>
      </c>
      <c r="B61" s="74" t="s">
        <v>37</v>
      </c>
      <c r="C61" s="74" t="s">
        <v>31</v>
      </c>
      <c r="D61" s="63">
        <v>621643065.06642687</v>
      </c>
      <c r="E61" s="63">
        <v>41057</v>
      </c>
      <c r="F61" s="63">
        <v>474298</v>
      </c>
      <c r="G61" s="63">
        <v>620478560.07628977</v>
      </c>
      <c r="H61" s="63">
        <v>1308.2040406585938</v>
      </c>
      <c r="I61" s="63">
        <v>99.812673050569188</v>
      </c>
      <c r="J61" s="63">
        <v>99471</v>
      </c>
      <c r="K61" s="63">
        <v>41.275346583426327</v>
      </c>
    </row>
    <row r="62" spans="1:11" x14ac:dyDescent="0.3">
      <c r="A62" s="73">
        <v>2023</v>
      </c>
      <c r="B62" s="74" t="s">
        <v>38</v>
      </c>
      <c r="C62" s="74" t="s">
        <v>31</v>
      </c>
      <c r="D62" s="63">
        <v>75077100.309138298</v>
      </c>
      <c r="E62" s="63">
        <v>9565</v>
      </c>
      <c r="F62" s="63">
        <v>92573</v>
      </c>
      <c r="G62" s="63">
        <v>72492709.578911781</v>
      </c>
      <c r="H62" s="63">
        <v>783.08696465396804</v>
      </c>
      <c r="I62" s="63">
        <v>96.557684407648935</v>
      </c>
      <c r="J62" s="63">
        <v>61412</v>
      </c>
      <c r="K62" s="63">
        <v>15.575131896046376</v>
      </c>
    </row>
    <row r="63" spans="1:11" x14ac:dyDescent="0.3">
      <c r="A63" s="73">
        <v>2023</v>
      </c>
      <c r="B63" s="74" t="s">
        <v>39</v>
      </c>
      <c r="C63" s="74" t="s">
        <v>31</v>
      </c>
      <c r="D63" s="63">
        <v>499894380.91783577</v>
      </c>
      <c r="E63" s="63">
        <v>52400</v>
      </c>
      <c r="F63" s="63">
        <v>421679</v>
      </c>
      <c r="G63" s="63">
        <v>495679277.52951968</v>
      </c>
      <c r="H63" s="63">
        <v>1175.4895964217324</v>
      </c>
      <c r="I63" s="63">
        <v>99.156801206571501</v>
      </c>
      <c r="J63" s="63">
        <v>174669</v>
      </c>
      <c r="K63" s="63">
        <v>29.999599241994858</v>
      </c>
    </row>
    <row r="64" spans="1:11" x14ac:dyDescent="0.3">
      <c r="A64" s="73">
        <v>2023</v>
      </c>
      <c r="B64" s="74" t="s">
        <v>40</v>
      </c>
      <c r="C64" s="74" t="s">
        <v>31</v>
      </c>
      <c r="D64" s="63">
        <v>32079524.022510052</v>
      </c>
      <c r="E64" s="63">
        <v>909</v>
      </c>
      <c r="F64" s="63">
        <v>32888</v>
      </c>
      <c r="G64" s="63">
        <v>32012210.16246748</v>
      </c>
      <c r="H64" s="63">
        <v>973.37053522462543</v>
      </c>
      <c r="I64" s="63">
        <v>99.790165652098395</v>
      </c>
      <c r="J64" s="63">
        <v>3626</v>
      </c>
      <c r="K64" s="63">
        <v>25.068946497517924</v>
      </c>
    </row>
    <row r="65" spans="1:11" x14ac:dyDescent="0.3">
      <c r="A65" s="73">
        <v>2023</v>
      </c>
      <c r="B65" s="74" t="s">
        <v>41</v>
      </c>
      <c r="C65" s="74" t="s">
        <v>31</v>
      </c>
      <c r="D65" s="63">
        <v>64833623.508649468</v>
      </c>
      <c r="E65" s="63">
        <v>8083</v>
      </c>
      <c r="F65" s="63">
        <v>62379</v>
      </c>
      <c r="G65" s="63">
        <v>64368556.408505082</v>
      </c>
      <c r="H65" s="63">
        <v>1031.8946505796034</v>
      </c>
      <c r="I65" s="63">
        <v>99.282676063782944</v>
      </c>
      <c r="J65" s="63">
        <v>32549</v>
      </c>
      <c r="K65" s="63">
        <v>24.833328212848322</v>
      </c>
    </row>
    <row r="66" spans="1:11" x14ac:dyDescent="0.3">
      <c r="A66" s="73">
        <v>2023</v>
      </c>
      <c r="B66" s="74" t="s">
        <v>42</v>
      </c>
      <c r="C66" s="74" t="s">
        <v>43</v>
      </c>
      <c r="D66" s="63">
        <v>52899155.644164488</v>
      </c>
      <c r="E66" s="63">
        <v>6889</v>
      </c>
      <c r="F66" s="63">
        <v>116920</v>
      </c>
      <c r="G66" s="63">
        <v>52128743.034194395</v>
      </c>
      <c r="H66" s="63">
        <v>445.84966673105026</v>
      </c>
      <c r="I66" s="63">
        <v>98.54362021361473</v>
      </c>
      <c r="J66" s="63">
        <v>13061</v>
      </c>
      <c r="K66" s="63">
        <v>52.744812801470019</v>
      </c>
    </row>
    <row r="67" spans="1:11" x14ac:dyDescent="0.3">
      <c r="A67" s="73">
        <v>2023</v>
      </c>
      <c r="B67" s="74" t="s">
        <v>44</v>
      </c>
      <c r="C67" s="74" t="s">
        <v>31</v>
      </c>
      <c r="D67" s="63">
        <v>201536217.26221067</v>
      </c>
      <c r="E67" s="63">
        <v>25398</v>
      </c>
      <c r="F67" s="63">
        <v>247580</v>
      </c>
      <c r="G67" s="63">
        <v>196017283.09958154</v>
      </c>
      <c r="H67" s="63">
        <v>791.73310889240463</v>
      </c>
      <c r="I67" s="63">
        <v>97.261567058466397</v>
      </c>
      <c r="J67" s="63">
        <v>143280</v>
      </c>
      <c r="K67" s="63">
        <v>17.726130653266331</v>
      </c>
    </row>
    <row r="68" spans="1:11" x14ac:dyDescent="0.3">
      <c r="A68" s="73">
        <v>2023</v>
      </c>
      <c r="B68" s="74" t="s">
        <v>45</v>
      </c>
      <c r="C68" s="74" t="s">
        <v>46</v>
      </c>
      <c r="D68" s="63">
        <v>23866224.828342974</v>
      </c>
      <c r="E68" s="63">
        <v>804</v>
      </c>
      <c r="F68" s="63">
        <v>22026</v>
      </c>
      <c r="G68" s="63">
        <v>23828738.828342974</v>
      </c>
      <c r="H68" s="63">
        <v>1081.8459469873319</v>
      </c>
      <c r="I68" s="63">
        <v>99.842932846440462</v>
      </c>
      <c r="J68" s="63">
        <v>3205</v>
      </c>
      <c r="K68" s="63">
        <v>25.08580343213729</v>
      </c>
    </row>
    <row r="69" spans="1:11" x14ac:dyDescent="0.3">
      <c r="A69" s="73">
        <v>2023</v>
      </c>
      <c r="B69" s="74" t="s">
        <v>47</v>
      </c>
      <c r="C69" s="74" t="s">
        <v>46</v>
      </c>
      <c r="D69" s="63">
        <v>83199525.722087383</v>
      </c>
      <c r="E69" s="63">
        <v>9235</v>
      </c>
      <c r="F69" s="63">
        <v>114787</v>
      </c>
      <c r="G69" s="63">
        <v>82092556.00167799</v>
      </c>
      <c r="H69" s="63">
        <v>715.17293771662287</v>
      </c>
      <c r="I69" s="63">
        <v>98.669499963128374</v>
      </c>
      <c r="J69" s="63">
        <v>44541</v>
      </c>
      <c r="K69" s="63">
        <v>20.73370602366359</v>
      </c>
    </row>
    <row r="70" spans="1:11" x14ac:dyDescent="0.3">
      <c r="A70" s="73">
        <v>2023</v>
      </c>
      <c r="B70" s="74" t="s">
        <v>48</v>
      </c>
      <c r="C70" s="74" t="s">
        <v>46</v>
      </c>
      <c r="D70" s="63">
        <v>199195536.10177407</v>
      </c>
      <c r="E70" s="63">
        <v>24286</v>
      </c>
      <c r="F70" s="63">
        <v>276177</v>
      </c>
      <c r="G70" s="63">
        <v>194871798.67120239</v>
      </c>
      <c r="H70" s="63">
        <v>705.60473417845219</v>
      </c>
      <c r="I70" s="63">
        <v>97.829400439795705</v>
      </c>
      <c r="J70" s="63">
        <v>79148</v>
      </c>
      <c r="K70" s="63">
        <v>30.684287663617525</v>
      </c>
    </row>
    <row r="71" spans="1:11" x14ac:dyDescent="0.3">
      <c r="A71" s="73">
        <v>2023</v>
      </c>
      <c r="B71" s="74" t="s">
        <v>49</v>
      </c>
      <c r="C71" s="74" t="s">
        <v>46</v>
      </c>
      <c r="D71" s="63">
        <v>148646154.4472546</v>
      </c>
      <c r="E71" s="63">
        <v>14400</v>
      </c>
      <c r="F71" s="63">
        <v>318853</v>
      </c>
      <c r="G71" s="63">
        <v>143687947.51609939</v>
      </c>
      <c r="H71" s="63">
        <v>450.64009909299705</v>
      </c>
      <c r="I71" s="63">
        <v>96.664423005363005</v>
      </c>
      <c r="J71" s="63">
        <v>52287</v>
      </c>
      <c r="K71" s="63">
        <v>27.540306385908544</v>
      </c>
    </row>
    <row r="72" spans="1:11" x14ac:dyDescent="0.3">
      <c r="A72" s="73">
        <v>2023</v>
      </c>
      <c r="B72" s="74" t="s">
        <v>50</v>
      </c>
      <c r="C72" s="74" t="s">
        <v>31</v>
      </c>
      <c r="D72" s="63">
        <v>76546454.334024712</v>
      </c>
      <c r="E72" s="63">
        <v>11241</v>
      </c>
      <c r="F72" s="63">
        <v>92954</v>
      </c>
      <c r="G72" s="63">
        <v>75903473.624304101</v>
      </c>
      <c r="H72" s="63">
        <v>816.5702780332648</v>
      </c>
      <c r="I72" s="63">
        <v>99.160012419497775</v>
      </c>
      <c r="J72" s="63">
        <v>80042</v>
      </c>
      <c r="K72" s="63">
        <v>14.043876964593588</v>
      </c>
    </row>
    <row r="73" spans="1:11" x14ac:dyDescent="0.3">
      <c r="A73" s="73">
        <v>2023</v>
      </c>
      <c r="B73" s="74" t="s">
        <v>51</v>
      </c>
      <c r="C73" s="74" t="s">
        <v>31</v>
      </c>
      <c r="D73" s="63">
        <v>111069234.59162618</v>
      </c>
      <c r="E73" s="63">
        <v>23473</v>
      </c>
      <c r="F73" s="63">
        <v>136070</v>
      </c>
      <c r="G73" s="63">
        <v>109564258.23180486</v>
      </c>
      <c r="H73" s="63">
        <v>805.2051020195845</v>
      </c>
      <c r="I73" s="63">
        <v>98.64501059599921</v>
      </c>
      <c r="J73" s="63">
        <v>129860</v>
      </c>
      <c r="K73" s="63">
        <v>18.075619898352073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FAAEA-8CF0-45C4-AB30-B264C443CAB6}">
  <sheetPr>
    <tabColor theme="9" tint="0.59999389629810485"/>
  </sheetPr>
  <dimension ref="A1:X56"/>
  <sheetViews>
    <sheetView showGridLines="0" topLeftCell="G2" workbookViewId="0">
      <selection activeCell="T22" sqref="T22"/>
    </sheetView>
  </sheetViews>
  <sheetFormatPr baseColWidth="10" defaultColWidth="11.5546875" defaultRowHeight="14.4" x14ac:dyDescent="0.3"/>
  <cols>
    <col min="1" max="1" width="28.5546875" style="1" bestFit="1" customWidth="1"/>
    <col min="2" max="2" width="13.33203125" style="1" bestFit="1" customWidth="1"/>
    <col min="3" max="3" width="17.44140625" style="1" customWidth="1"/>
    <col min="4" max="4" width="16.109375" style="1" bestFit="1" customWidth="1"/>
    <col min="5" max="5" width="2.5546875" style="1" customWidth="1"/>
    <col min="6" max="6" width="13.33203125" style="1" customWidth="1"/>
    <col min="7" max="7" width="12.33203125" style="1" bestFit="1" customWidth="1"/>
    <col min="8" max="8" width="16.33203125" style="1" customWidth="1"/>
    <col min="9" max="10" width="6" style="1" customWidth="1"/>
    <col min="11" max="11" width="16.109375" style="1" bestFit="1" customWidth="1"/>
    <col min="12" max="14" width="3.5546875" style="1" customWidth="1"/>
    <col min="15" max="22" width="11.5546875" style="1"/>
    <col min="23" max="23" width="17.6640625" style="1" customWidth="1"/>
    <col min="24" max="16384" width="11.5546875" style="1"/>
  </cols>
  <sheetData>
    <row r="1" spans="1:24" s="34" customFormat="1" x14ac:dyDescent="0.3">
      <c r="B1" s="4"/>
      <c r="C1" s="4"/>
      <c r="D1" s="4"/>
      <c r="E1" s="4"/>
      <c r="F1" s="4"/>
      <c r="G1" s="4"/>
    </row>
    <row r="2" spans="1:24" ht="48" customHeight="1" x14ac:dyDescent="0.3">
      <c r="A2" s="37" t="s">
        <v>215</v>
      </c>
    </row>
    <row r="3" spans="1:24" x14ac:dyDescent="0.3">
      <c r="A3" s="124">
        <v>2023</v>
      </c>
    </row>
    <row r="4" spans="1:24" x14ac:dyDescent="0.3">
      <c r="A4" s="4" t="s">
        <v>122</v>
      </c>
    </row>
    <row r="5" spans="1:24" ht="57.6" x14ac:dyDescent="0.3">
      <c r="A5" s="116" t="s">
        <v>133</v>
      </c>
      <c r="B5" s="27" t="s">
        <v>132</v>
      </c>
      <c r="C5" s="27" t="s">
        <v>126</v>
      </c>
      <c r="D5" s="27" t="s">
        <v>127</v>
      </c>
      <c r="E5" s="29"/>
      <c r="F5" s="27" t="s">
        <v>130</v>
      </c>
      <c r="G5" s="27" t="s">
        <v>131</v>
      </c>
      <c r="H5" s="27" t="s">
        <v>121</v>
      </c>
      <c r="K5" s="27" t="s">
        <v>155</v>
      </c>
      <c r="O5" s="113" t="s">
        <v>171</v>
      </c>
      <c r="P5" s="113" t="s">
        <v>172</v>
      </c>
      <c r="R5" s="113" t="s">
        <v>174</v>
      </c>
      <c r="S5" s="113" t="s">
        <v>121</v>
      </c>
      <c r="T5" s="113" t="s">
        <v>173</v>
      </c>
      <c r="V5" s="27" t="s">
        <v>174</v>
      </c>
      <c r="W5" s="27" t="s">
        <v>175</v>
      </c>
      <c r="X5" s="27" t="s">
        <v>173</v>
      </c>
    </row>
    <row r="6" spans="1:24" x14ac:dyDescent="0.3">
      <c r="A6" s="51" t="s">
        <v>110</v>
      </c>
      <c r="B6" s="18">
        <f>SUMIFS('source région'!F:F,'source région'!$C:$C,régions!$A6,'source région'!$A:$A,régions!$A$3)</f>
        <v>713932482.84215915</v>
      </c>
      <c r="C6" s="18">
        <f>SUMIFS('source région'!G:G,'source région'!$C:$C,régions!$A6,'source région'!$A:$A,régions!$A$3)</f>
        <v>73521</v>
      </c>
      <c r="D6" s="21">
        <f>C6/K6</f>
        <v>0.26606905686461135</v>
      </c>
      <c r="F6" s="18">
        <f>SUMIFS('source région'!H:H,'source région'!$C:$C,régions!$A6,'source région'!$A:$A,régions!$A$3)</f>
        <v>777646</v>
      </c>
      <c r="G6" s="18">
        <f>SUMIFS('source région'!I:I,'source région'!$C:$C,régions!$A6,'source région'!$A:$A,régions!$A$3)</f>
        <v>706279858.39253473</v>
      </c>
      <c r="H6" s="18">
        <f>G6/F6</f>
        <v>908.22798341730652</v>
      </c>
      <c r="K6" s="18">
        <f>SUMIFS('source région'!L:L,'source région'!$C:$C,régions!$A6,'source région'!$A:$A,régions!$A$3)</f>
        <v>276323</v>
      </c>
      <c r="O6" s="1">
        <f>RANK(D6,D$6:D$22)</f>
        <v>4</v>
      </c>
      <c r="P6" s="46">
        <f>RANK(H6,H$6:H$22)</f>
        <v>8</v>
      </c>
      <c r="R6" s="1">
        <v>1</v>
      </c>
      <c r="S6" s="45">
        <f>_xlfn.XLOOKUP(R6,P$6:P$22,H$6:H$22,,0)</f>
        <v>1036.8438635173011</v>
      </c>
      <c r="T6" s="45" t="str">
        <f>_xlfn.XLOOKUP(R6,P$6:P$22,A$6:A$22,,0)</f>
        <v>Guyane</v>
      </c>
      <c r="V6" s="46">
        <v>1</v>
      </c>
      <c r="W6" s="5">
        <f>_xlfn.XLOOKUP(V6,O$6:O$22,D$6:D$22,,0)</f>
        <v>0.2732089505086337</v>
      </c>
      <c r="X6" s="5" t="str">
        <f>_xlfn.XLOOKUP(V6,O$6:O$22,A$6:A$22,,0)</f>
        <v>Pays de la Loire</v>
      </c>
    </row>
    <row r="7" spans="1:24" x14ac:dyDescent="0.3">
      <c r="A7" s="19" t="s">
        <v>66</v>
      </c>
      <c r="B7" s="7">
        <f>SUMIFS('source région'!F:F,'source région'!$C:$C,régions!$A7,'source région'!$A:$A,régions!$A$3)</f>
        <v>167105189.57437116</v>
      </c>
      <c r="C7" s="7">
        <f>SUMIFS('source région'!G:G,'source région'!$C:$C,régions!$A7,'source région'!$A:$A,régions!$A$3)</f>
        <v>20552</v>
      </c>
      <c r="D7" s="8">
        <f t="shared" ref="D7:D23" si="0">C7/K7</f>
        <v>0.26772268973243363</v>
      </c>
      <c r="F7" s="7">
        <f>SUMIFS('source région'!H:H,'source région'!$C:$C,régions!$A7,'source région'!$A:$A,régions!$A$3)</f>
        <v>208169</v>
      </c>
      <c r="G7" s="7">
        <f>SUMIFS('source région'!I:I,'source région'!$C:$C,régions!$A7,'source région'!$A:$A,régions!$A$3)</f>
        <v>165759033.97392064</v>
      </c>
      <c r="H7" s="7">
        <f t="shared" ref="H7:H23" si="1">G7/F7</f>
        <v>796.27146200404786</v>
      </c>
      <c r="K7" s="7">
        <f>SUMIFS('source région'!L:L,'source région'!$C:$C,régions!$A7,'source région'!$A:$A,régions!$A$3)</f>
        <v>76766</v>
      </c>
      <c r="O7" s="46">
        <f t="shared" ref="O7:O21" si="2">RANK(D7,D$6:D$22)</f>
        <v>3</v>
      </c>
      <c r="P7" s="46">
        <f t="shared" ref="P7:P22" si="3">RANK(H7,H$6:H$22)</f>
        <v>15</v>
      </c>
      <c r="R7" s="46">
        <v>2</v>
      </c>
      <c r="S7" s="45">
        <f t="shared" ref="S7:S21" si="4">_xlfn.XLOOKUP(R7,P$6:P$22,H$6:H$22,,0)</f>
        <v>1005.1696462567779</v>
      </c>
      <c r="T7" s="129" t="str">
        <f t="shared" ref="T7:T21" si="5">_xlfn.XLOOKUP(R7,P$6:P$22,A$6:A$22,,0)</f>
        <v>Île-de-France</v>
      </c>
      <c r="V7" s="46">
        <v>2</v>
      </c>
      <c r="W7" s="5">
        <f t="shared" ref="W7:W21" si="6">_xlfn.XLOOKUP(V7,O$6:O$22,D$6:D$22,,0)</f>
        <v>0.27089549243387162</v>
      </c>
      <c r="X7" s="5" t="str">
        <f t="shared" ref="X7:X21" si="7">_xlfn.XLOOKUP(V7,O$6:O$22,A$6:A$22,,0)</f>
        <v>Grand Est</v>
      </c>
    </row>
    <row r="8" spans="1:24" x14ac:dyDescent="0.3">
      <c r="A8" s="19" t="s">
        <v>94</v>
      </c>
      <c r="B8" s="7">
        <f>SUMIFS('source région'!F:F,'source région'!$C:$C,régions!$A8,'source région'!$A:$A,régions!$A$3)</f>
        <v>204511274.12575078</v>
      </c>
      <c r="C8" s="7">
        <f>SUMIFS('source région'!G:G,'source région'!$C:$C,régions!$A8,'source région'!$A:$A,régions!$A$3)</f>
        <v>25971</v>
      </c>
      <c r="D8" s="8">
        <f t="shared" si="0"/>
        <v>0.26116993996440102</v>
      </c>
      <c r="F8" s="7">
        <f>SUMIFS('source région'!H:H,'source région'!$C:$C,régions!$A8,'source région'!$A:$A,régions!$A$3)</f>
        <v>269913</v>
      </c>
      <c r="G8" s="7">
        <f>SUMIFS('source région'!I:I,'source région'!$C:$C,régions!$A8,'source région'!$A:$A,régions!$A$3)</f>
        <v>202373453.88544774</v>
      </c>
      <c r="H8" s="7">
        <f t="shared" si="1"/>
        <v>749.77290417818983</v>
      </c>
      <c r="K8" s="7">
        <f>SUMIFS('source région'!L:L,'source région'!$C:$C,régions!$A8,'source région'!$A:$A,régions!$A$3)</f>
        <v>99441</v>
      </c>
      <c r="O8" s="46">
        <f t="shared" si="2"/>
        <v>5</v>
      </c>
      <c r="P8" s="46">
        <f t="shared" si="3"/>
        <v>17</v>
      </c>
      <c r="R8" s="46">
        <v>3</v>
      </c>
      <c r="S8" s="45">
        <f t="shared" si="4"/>
        <v>989.20983777571519</v>
      </c>
      <c r="T8" s="129" t="str">
        <f t="shared" si="5"/>
        <v>Guadeloupe</v>
      </c>
      <c r="V8" s="46">
        <v>3</v>
      </c>
      <c r="W8" s="5">
        <f t="shared" si="6"/>
        <v>0.26772268973243363</v>
      </c>
      <c r="X8" s="5" t="str">
        <f t="shared" si="7"/>
        <v>Bourgogne-Franche-Comté</v>
      </c>
    </row>
    <row r="9" spans="1:24" x14ac:dyDescent="0.3">
      <c r="A9" s="19" t="s">
        <v>63</v>
      </c>
      <c r="B9" s="7">
        <f>SUMIFS('source région'!F:F,'source région'!$C:$C,régions!$A9,'source région'!$A:$A,régions!$A$3)</f>
        <v>174390129.89298251</v>
      </c>
      <c r="C9" s="7">
        <f>SUMIFS('source région'!G:G,'source région'!$C:$C,régions!$A9,'source région'!$A:$A,régions!$A$3)</f>
        <v>17172</v>
      </c>
      <c r="D9" s="8">
        <f t="shared" si="0"/>
        <v>0.24982178448288403</v>
      </c>
      <c r="F9" s="7">
        <f>SUMIFS('source région'!H:H,'source région'!$C:$C,régions!$A9,'source région'!$A:$A,régions!$A$3)</f>
        <v>207129</v>
      </c>
      <c r="G9" s="7">
        <f>SUMIFS('source région'!I:I,'source région'!$C:$C,régions!$A9,'source région'!$A:$A,régions!$A$3)</f>
        <v>173118639.10232452</v>
      </c>
      <c r="H9" s="7">
        <f t="shared" si="1"/>
        <v>835.80106649635979</v>
      </c>
      <c r="K9" s="7">
        <f>SUMIFS('source région'!L:L,'source région'!$C:$C,régions!$A9,'source région'!$A:$A,régions!$A$3)</f>
        <v>68737</v>
      </c>
      <c r="O9" s="46">
        <f t="shared" si="2"/>
        <v>7</v>
      </c>
      <c r="P9" s="46">
        <f t="shared" si="3"/>
        <v>10</v>
      </c>
      <c r="R9" s="46">
        <v>4</v>
      </c>
      <c r="S9" s="45">
        <f t="shared" si="4"/>
        <v>929.15299274488598</v>
      </c>
      <c r="T9" s="129" t="str">
        <f t="shared" si="5"/>
        <v>Martinique</v>
      </c>
      <c r="V9" s="46">
        <v>4</v>
      </c>
      <c r="W9" s="5">
        <f t="shared" si="6"/>
        <v>0.26606905686461135</v>
      </c>
      <c r="X9" s="5" t="str">
        <f t="shared" si="7"/>
        <v>Auvergne-Rhône-Alpes</v>
      </c>
    </row>
    <row r="10" spans="1:24" x14ac:dyDescent="0.3">
      <c r="A10" s="19" t="s">
        <v>118</v>
      </c>
      <c r="B10" s="7">
        <f>SUMIFS('source région'!F:F,'source région'!$C:$C,régions!$A10,'source région'!$A:$A,régions!$A$3)</f>
        <v>25058453.674131632</v>
      </c>
      <c r="C10" s="7">
        <f>SUMIFS('source région'!G:G,'source région'!$C:$C,régions!$A10,'source région'!$A:$A,régions!$A$3)</f>
        <v>4255</v>
      </c>
      <c r="D10" s="8">
        <f t="shared" si="0"/>
        <v>0.25398436100996835</v>
      </c>
      <c r="F10" s="7">
        <f>SUMIFS('source région'!H:H,'source région'!$C:$C,régions!$A10,'source région'!$A:$A,régions!$A$3)</f>
        <v>26955</v>
      </c>
      <c r="G10" s="7">
        <f>SUMIFS('source région'!I:I,'source région'!$C:$C,régions!$A10,'source région'!$A:$A,régions!$A$3)</f>
        <v>24756392.674131632</v>
      </c>
      <c r="H10" s="7">
        <f t="shared" si="1"/>
        <v>918.43415596852651</v>
      </c>
      <c r="K10" s="7">
        <f>SUMIFS('source région'!L:L,'source région'!$C:$C,régions!$A10,'source région'!$A:$A,régions!$A$3)</f>
        <v>16753</v>
      </c>
      <c r="O10" s="46">
        <f t="shared" si="2"/>
        <v>6</v>
      </c>
      <c r="P10" s="46">
        <f t="shared" si="3"/>
        <v>5</v>
      </c>
      <c r="R10" s="46">
        <v>5</v>
      </c>
      <c r="S10" s="45">
        <f t="shared" si="4"/>
        <v>918.43415596852651</v>
      </c>
      <c r="T10" s="129" t="str">
        <f t="shared" si="5"/>
        <v>Corse</v>
      </c>
      <c r="V10" s="46">
        <v>5</v>
      </c>
      <c r="W10" s="5">
        <f t="shared" si="6"/>
        <v>0.26116993996440102</v>
      </c>
      <c r="X10" s="5" t="str">
        <f t="shared" si="7"/>
        <v>Bretagne</v>
      </c>
    </row>
    <row r="11" spans="1:24" x14ac:dyDescent="0.3">
      <c r="A11" s="19" t="s">
        <v>84</v>
      </c>
      <c r="B11" s="7">
        <f>SUMIFS('source région'!F:F,'source région'!$C:$C,régions!$A11,'source région'!$A:$A,régions!$A$3)</f>
        <v>438423290.88256687</v>
      </c>
      <c r="C11" s="7">
        <f>SUMIFS('source région'!G:G,'source région'!$C:$C,régions!$A11,'source région'!$A:$A,régions!$A$3)</f>
        <v>40494</v>
      </c>
      <c r="D11" s="8">
        <f t="shared" si="0"/>
        <v>0.27089549243387162</v>
      </c>
      <c r="F11" s="7">
        <f>SUMIFS('source région'!H:H,'source région'!$C:$C,régions!$A11,'source région'!$A:$A,régions!$A$3)</f>
        <v>477720</v>
      </c>
      <c r="G11" s="7">
        <f>SUMIFS('source région'!I:I,'source région'!$C:$C,régions!$A11,'source région'!$A:$A,régions!$A$3)</f>
        <v>434424217.5708155</v>
      </c>
      <c r="H11" s="7">
        <f t="shared" si="1"/>
        <v>909.36996058531258</v>
      </c>
      <c r="K11" s="7">
        <f>SUMIFS('source région'!L:L,'source région'!$C:$C,régions!$A11,'source région'!$A:$A,régions!$A$3)</f>
        <v>149482</v>
      </c>
      <c r="O11" s="46">
        <f t="shared" si="2"/>
        <v>2</v>
      </c>
      <c r="P11" s="46">
        <f t="shared" si="3"/>
        <v>7</v>
      </c>
      <c r="R11" s="46">
        <v>6</v>
      </c>
      <c r="S11" s="45">
        <f t="shared" si="4"/>
        <v>913.82235761803929</v>
      </c>
      <c r="T11" s="129" t="str">
        <f t="shared" si="5"/>
        <v>Provence-Alpes-Côte d'Azur</v>
      </c>
      <c r="V11" s="46">
        <v>6</v>
      </c>
      <c r="W11" s="5">
        <f t="shared" si="6"/>
        <v>0.25398436100996835</v>
      </c>
      <c r="X11" s="5" t="str">
        <f t="shared" si="7"/>
        <v>Corse</v>
      </c>
    </row>
    <row r="12" spans="1:24" x14ac:dyDescent="0.3">
      <c r="A12" s="19" t="s">
        <v>53</v>
      </c>
      <c r="B12" s="7">
        <f>SUMIFS('source région'!F:F,'source région'!$C:$C,régions!$A12,'source région'!$A:$A,régions!$A$3)</f>
        <v>18454096.101362571</v>
      </c>
      <c r="C12" s="7">
        <f>SUMIFS('source région'!G:G,'source région'!$C:$C,régions!$A12,'source région'!$A:$A,régions!$A$3)</f>
        <v>2474</v>
      </c>
      <c r="D12" s="8">
        <f t="shared" si="0"/>
        <v>0.1806630641156711</v>
      </c>
      <c r="F12" s="7">
        <f>SUMIFS('source région'!H:H,'source région'!$C:$C,régions!$A12,'source région'!$A:$A,régions!$A$3)</f>
        <v>18483</v>
      </c>
      <c r="G12" s="7">
        <f>SUMIFS('source région'!I:I,'source région'!$C:$C,régions!$A12,'source région'!$A:$A,régions!$A$3)</f>
        <v>18283565.431608543</v>
      </c>
      <c r="H12" s="7">
        <f t="shared" si="1"/>
        <v>989.20983777571519</v>
      </c>
      <c r="K12" s="7">
        <f>SUMIFS('source région'!L:L,'source région'!$C:$C,régions!$A12,'source région'!$A:$A,régions!$A$3)</f>
        <v>13694</v>
      </c>
      <c r="O12" s="46">
        <f t="shared" si="2"/>
        <v>16</v>
      </c>
      <c r="P12" s="46">
        <f t="shared" si="3"/>
        <v>3</v>
      </c>
      <c r="R12" s="46">
        <v>7</v>
      </c>
      <c r="S12" s="45">
        <f t="shared" si="4"/>
        <v>909.36996058531258</v>
      </c>
      <c r="T12" s="129" t="str">
        <f t="shared" si="5"/>
        <v>Grand Est</v>
      </c>
      <c r="V12" s="46">
        <v>7</v>
      </c>
      <c r="W12" s="5">
        <f t="shared" si="6"/>
        <v>0.24982178448288403</v>
      </c>
      <c r="X12" s="5" t="str">
        <f t="shared" si="7"/>
        <v>Centre-Val de Loire</v>
      </c>
    </row>
    <row r="13" spans="1:24" x14ac:dyDescent="0.3">
      <c r="A13" s="19" t="s">
        <v>57</v>
      </c>
      <c r="B13" s="7">
        <f>SUMIFS('source région'!F:F,'source région'!$C:$C,régions!$A13,'source région'!$A:$A,régions!$A$3)</f>
        <v>7524956.4007806778</v>
      </c>
      <c r="C13" s="7">
        <f>SUMIFS('source région'!G:G,'source région'!$C:$C,régions!$A13,'source région'!$A:$A,régions!$A$3)</f>
        <v>951</v>
      </c>
      <c r="D13" s="8">
        <f t="shared" si="0"/>
        <v>0.15724206349206349</v>
      </c>
      <c r="F13" s="7">
        <f>SUMIFS('source région'!H:H,'source région'!$C:$C,régions!$A13,'source région'!$A:$A,régions!$A$3)</f>
        <v>7012</v>
      </c>
      <c r="G13" s="7">
        <f>SUMIFS('source région'!I:I,'source région'!$C:$C,régions!$A13,'source région'!$A:$A,régions!$A$3)</f>
        <v>7270349.1709833145</v>
      </c>
      <c r="H13" s="7">
        <f t="shared" si="1"/>
        <v>1036.8438635173011</v>
      </c>
      <c r="K13" s="7">
        <f>SUMIFS('source région'!L:L,'source région'!$C:$C,régions!$A13,'source région'!$A:$A,régions!$A$3)</f>
        <v>6048</v>
      </c>
      <c r="O13" s="46">
        <f t="shared" si="2"/>
        <v>17</v>
      </c>
      <c r="P13" s="46">
        <f t="shared" si="3"/>
        <v>1</v>
      </c>
      <c r="R13" s="46">
        <v>8</v>
      </c>
      <c r="S13" s="45">
        <f t="shared" si="4"/>
        <v>908.22798341730652</v>
      </c>
      <c r="T13" s="129" t="str">
        <f t="shared" si="5"/>
        <v>Auvergne-Rhône-Alpes</v>
      </c>
      <c r="V13" s="46">
        <v>8</v>
      </c>
      <c r="W13" s="5">
        <f t="shared" si="6"/>
        <v>0.24712883039535199</v>
      </c>
      <c r="X13" s="5" t="str">
        <f t="shared" si="7"/>
        <v>Nouvelle-Aquitaine</v>
      </c>
    </row>
    <row r="14" spans="1:24" x14ac:dyDescent="0.3">
      <c r="A14" s="19" t="s">
        <v>78</v>
      </c>
      <c r="B14" s="7">
        <f>SUMIFS('source région'!F:F,'source région'!$C:$C,régions!$A14,'source région'!$A:$A,régions!$A$3)</f>
        <v>375436506.51882124</v>
      </c>
      <c r="C14" s="7">
        <f>SUMIFS('source région'!G:G,'source région'!$C:$C,régions!$A14,'source région'!$A:$A,régions!$A$3)</f>
        <v>32786</v>
      </c>
      <c r="D14" s="8">
        <f t="shared" si="0"/>
        <v>0.23289812039154958</v>
      </c>
      <c r="F14" s="7">
        <f>SUMIFS('source région'!H:H,'source région'!$C:$C,régions!$A14,'source région'!$A:$A,régions!$A$3)</f>
        <v>473689</v>
      </c>
      <c r="G14" s="7">
        <f>SUMIFS('source région'!I:I,'source région'!$C:$C,régions!$A14,'source région'!$A:$A,régions!$A$3)</f>
        <v>370594121.99798584</v>
      </c>
      <c r="H14" s="7">
        <f t="shared" si="1"/>
        <v>782.35745815922655</v>
      </c>
      <c r="K14" s="7">
        <f>SUMIFS('source région'!L:L,'source région'!$C:$C,régions!$A14,'source région'!$A:$A,régions!$A$3)</f>
        <v>140774</v>
      </c>
      <c r="O14" s="46">
        <f t="shared" si="2"/>
        <v>12</v>
      </c>
      <c r="P14" s="46">
        <f t="shared" si="3"/>
        <v>16</v>
      </c>
      <c r="R14" s="46">
        <v>9</v>
      </c>
      <c r="S14" s="45">
        <f t="shared" si="4"/>
        <v>836.60760993909321</v>
      </c>
      <c r="T14" s="129" t="str">
        <f t="shared" si="5"/>
        <v>Nouvelle-Aquitaine</v>
      </c>
      <c r="V14" s="46">
        <v>9</v>
      </c>
      <c r="W14" s="5">
        <f t="shared" si="6"/>
        <v>0.24670475927087399</v>
      </c>
      <c r="X14" s="5" t="str">
        <f t="shared" si="7"/>
        <v>Provence-Alpes-Côte d'Azur</v>
      </c>
    </row>
    <row r="15" spans="1:24" x14ac:dyDescent="0.3">
      <c r="A15" s="19" t="s">
        <v>61</v>
      </c>
      <c r="B15" s="7">
        <f>SUMIFS('source région'!F:F,'source région'!$C:$C,régions!$A15,'source région'!$A:$A,régions!$A$3)</f>
        <v>1396243407.8237634</v>
      </c>
      <c r="C15" s="7">
        <f>SUMIFS('source région'!G:G,'source région'!$C:$C,régions!$A15,'source région'!$A:$A,régions!$A$3)</f>
        <v>95999</v>
      </c>
      <c r="D15" s="8">
        <f t="shared" si="0"/>
        <v>0.19674950043551775</v>
      </c>
      <c r="F15" s="7">
        <f>SUMIFS('source région'!H:H,'source région'!$C:$C,régions!$A15,'source région'!$A:$A,régions!$A$3)</f>
        <v>1374603</v>
      </c>
      <c r="G15" s="7">
        <f>SUMIFS('source région'!I:I,'source région'!$C:$C,régions!$A15,'source région'!$A:$A,régions!$A$3)</f>
        <v>1381709211.2535057</v>
      </c>
      <c r="H15" s="7">
        <f t="shared" si="1"/>
        <v>1005.1696462567779</v>
      </c>
      <c r="K15" s="7">
        <f>SUMIFS('source région'!L:L,'source région'!$C:$C,régions!$A15,'source région'!$A:$A,régions!$A$3)</f>
        <v>487925</v>
      </c>
      <c r="O15" s="46">
        <f t="shared" si="2"/>
        <v>15</v>
      </c>
      <c r="P15" s="46">
        <f t="shared" si="3"/>
        <v>2</v>
      </c>
      <c r="R15" s="46">
        <v>10</v>
      </c>
      <c r="S15" s="45">
        <f t="shared" si="4"/>
        <v>835.80106649635979</v>
      </c>
      <c r="T15" s="129" t="str">
        <f t="shared" si="5"/>
        <v>Centre-Val de Loire</v>
      </c>
      <c r="V15" s="46">
        <v>10</v>
      </c>
      <c r="W15" s="5">
        <f t="shared" si="6"/>
        <v>0.24391109848753817</v>
      </c>
      <c r="X15" s="5" t="str">
        <f t="shared" si="7"/>
        <v>Occitanie</v>
      </c>
    </row>
    <row r="16" spans="1:24" x14ac:dyDescent="0.3">
      <c r="A16" s="19" t="s">
        <v>59</v>
      </c>
      <c r="B16" s="7">
        <f>SUMIFS('source région'!F:F,'source région'!$C:$C,régions!$A16,'source région'!$A:$A,régions!$A$3)</f>
        <v>44911848.72736603</v>
      </c>
      <c r="C16" s="7">
        <f>SUMIFS('source région'!G:G,'source région'!$C:$C,régions!$A16,'source région'!$A:$A,régions!$A$3)</f>
        <v>5340</v>
      </c>
      <c r="D16" s="8">
        <f t="shared" si="0"/>
        <v>0.19811530756102991</v>
      </c>
      <c r="F16" s="7">
        <f>SUMIFS('source région'!H:H,'source région'!$C:$C,régions!$A16,'source région'!$A:$A,régions!$A$3)</f>
        <v>54837</v>
      </c>
      <c r="G16" s="7">
        <f>SUMIFS('source région'!I:I,'source région'!$C:$C,régions!$A16,'source région'!$A:$A,régions!$A$3)</f>
        <v>43933009.867563784</v>
      </c>
      <c r="H16" s="7">
        <f t="shared" si="1"/>
        <v>801.15633363538825</v>
      </c>
      <c r="K16" s="7">
        <f>SUMIFS('source région'!L:L,'source région'!$C:$C,régions!$A16,'source région'!$A:$A,régions!$A$3)</f>
        <v>26954</v>
      </c>
      <c r="O16" s="46">
        <f t="shared" si="2"/>
        <v>14</v>
      </c>
      <c r="P16" s="46">
        <f t="shared" si="3"/>
        <v>14</v>
      </c>
      <c r="R16" s="46">
        <v>11</v>
      </c>
      <c r="S16" s="45">
        <f t="shared" si="4"/>
        <v>825.55418589676617</v>
      </c>
      <c r="T16" s="129" t="str">
        <f t="shared" si="5"/>
        <v>Occitanie</v>
      </c>
      <c r="V16" s="46">
        <v>11</v>
      </c>
      <c r="W16" s="5">
        <f t="shared" si="6"/>
        <v>0.23952082425380222</v>
      </c>
      <c r="X16" s="5" t="str">
        <f t="shared" si="7"/>
        <v>Normandie</v>
      </c>
    </row>
    <row r="17" spans="1:24" x14ac:dyDescent="0.3">
      <c r="A17" s="19" t="s">
        <v>55</v>
      </c>
      <c r="B17" s="7">
        <f>SUMIFS('source région'!F:F,'source région'!$C:$C,régions!$A17,'source région'!$A:$A,régions!$A$3)</f>
        <v>20052916.393584639</v>
      </c>
      <c r="C17" s="7">
        <f>SUMIFS('source région'!G:G,'source région'!$C:$C,régions!$A17,'source région'!$A:$A,régions!$A$3)</f>
        <v>2561</v>
      </c>
      <c r="D17" s="8">
        <f t="shared" si="0"/>
        <v>0.20816061123303259</v>
      </c>
      <c r="F17" s="7">
        <f>SUMIFS('source région'!H:H,'source région'!$C:$C,régions!$A17,'source région'!$A:$A,régions!$A$3)</f>
        <v>19251</v>
      </c>
      <c r="G17" s="7">
        <f>SUMIFS('source région'!I:I,'source région'!$C:$C,régions!$A17,'source région'!$A:$A,régions!$A$3)</f>
        <v>17887124.263331801</v>
      </c>
      <c r="H17" s="7">
        <f t="shared" si="1"/>
        <v>929.15299274488598</v>
      </c>
      <c r="K17" s="7">
        <f>SUMIFS('source région'!L:L,'source région'!$C:$C,régions!$A17,'source région'!$A:$A,régions!$A$3)</f>
        <v>12303</v>
      </c>
      <c r="O17" s="46">
        <f t="shared" si="2"/>
        <v>13</v>
      </c>
      <c r="P17" s="46">
        <f t="shared" si="3"/>
        <v>4</v>
      </c>
      <c r="R17" s="46">
        <v>12</v>
      </c>
      <c r="S17" s="45">
        <f t="shared" si="4"/>
        <v>821.53875359527808</v>
      </c>
      <c r="T17" s="129" t="str">
        <f t="shared" si="5"/>
        <v>Normandie</v>
      </c>
      <c r="V17" s="46">
        <v>12</v>
      </c>
      <c r="W17" s="5">
        <f t="shared" si="6"/>
        <v>0.23289812039154958</v>
      </c>
      <c r="X17" s="5" t="str">
        <f t="shared" si="7"/>
        <v>Hauts-de-France</v>
      </c>
    </row>
    <row r="18" spans="1:24" x14ac:dyDescent="0.3">
      <c r="A18" s="19" t="s">
        <v>72</v>
      </c>
      <c r="B18" s="7">
        <f>SUMIFS('source région'!F:F,'source région'!$C:$C,régions!$A18,'source région'!$A:$A,régions!$A$3)</f>
        <v>223874071.5237923</v>
      </c>
      <c r="C18" s="7">
        <f>SUMIFS('source région'!G:G,'source région'!$C:$C,régions!$A18,'source région'!$A:$A,régions!$A$3)</f>
        <v>21434</v>
      </c>
      <c r="D18" s="8">
        <f t="shared" si="0"/>
        <v>0.23952082425380222</v>
      </c>
      <c r="F18" s="7">
        <f>SUMIFS('source région'!H:H,'source région'!$C:$C,régions!$A18,'source région'!$A:$A,régions!$A$3)</f>
        <v>270078</v>
      </c>
      <c r="G18" s="7">
        <f>SUMIFS('source région'!I:I,'source région'!$C:$C,régions!$A18,'source région'!$A:$A,régions!$A$3)</f>
        <v>221879543.49350551</v>
      </c>
      <c r="H18" s="7">
        <f t="shared" si="1"/>
        <v>821.53875359527808</v>
      </c>
      <c r="K18" s="7">
        <f>SUMIFS('source région'!L:L,'source région'!$C:$C,régions!$A18,'source région'!$A:$A,régions!$A$3)</f>
        <v>89487</v>
      </c>
      <c r="O18" s="46">
        <f t="shared" si="2"/>
        <v>11</v>
      </c>
      <c r="P18" s="46">
        <f t="shared" si="3"/>
        <v>12</v>
      </c>
      <c r="R18" s="46">
        <v>13</v>
      </c>
      <c r="S18" s="45">
        <f t="shared" si="4"/>
        <v>814.44638701630345</v>
      </c>
      <c r="T18" s="129" t="str">
        <f t="shared" si="5"/>
        <v>Pays de la Loire</v>
      </c>
      <c r="V18" s="46">
        <v>13</v>
      </c>
      <c r="W18" s="5">
        <f t="shared" si="6"/>
        <v>0.20816061123303259</v>
      </c>
      <c r="X18" s="5" t="str">
        <f t="shared" si="7"/>
        <v>Martinique</v>
      </c>
    </row>
    <row r="19" spans="1:24" x14ac:dyDescent="0.3">
      <c r="A19" s="19" t="s">
        <v>96</v>
      </c>
      <c r="B19" s="7">
        <f>SUMIFS('source région'!F:F,'source région'!$C:$C,régions!$A19,'source région'!$A:$A,régions!$A$3)</f>
        <v>397919353.23663175</v>
      </c>
      <c r="C19" s="7">
        <f>SUMIFS('source région'!G:G,'source région'!$C:$C,régions!$A19,'source région'!$A:$A,régions!$A$3)</f>
        <v>47469</v>
      </c>
      <c r="D19" s="8">
        <f t="shared" si="0"/>
        <v>0.24712883039535199</v>
      </c>
      <c r="E19" s="19"/>
      <c r="F19" s="7">
        <f>SUMIFS('source région'!H:H,'source région'!$C:$C,régions!$A19,'source région'!$A:$A,régions!$A$3)</f>
        <v>470596</v>
      </c>
      <c r="G19" s="7">
        <f>SUMIFS('source région'!I:I,'source région'!$C:$C,régions!$A19,'source région'!$A:$A,régions!$A$3)</f>
        <v>393704194.80689752</v>
      </c>
      <c r="H19" s="7">
        <f t="shared" si="1"/>
        <v>836.60760993909321</v>
      </c>
      <c r="K19" s="7">
        <f>SUMIFS('source région'!L:L,'source région'!$C:$C,régions!$A19,'source région'!$A:$A,régions!$A$3)</f>
        <v>192082</v>
      </c>
      <c r="O19" s="46">
        <f t="shared" si="2"/>
        <v>8</v>
      </c>
      <c r="P19" s="46">
        <f t="shared" si="3"/>
        <v>9</v>
      </c>
      <c r="R19" s="46">
        <v>14</v>
      </c>
      <c r="S19" s="45">
        <f t="shared" si="4"/>
        <v>801.15633363538825</v>
      </c>
      <c r="T19" s="129" t="str">
        <f t="shared" si="5"/>
        <v>La Réunion</v>
      </c>
      <c r="V19" s="46">
        <v>14</v>
      </c>
      <c r="W19" s="5">
        <f t="shared" si="6"/>
        <v>0.19811530756102991</v>
      </c>
      <c r="X19" s="5" t="str">
        <f t="shared" si="7"/>
        <v>La Réunion</v>
      </c>
    </row>
    <row r="20" spans="1:24" x14ac:dyDescent="0.3">
      <c r="A20" s="19" t="s">
        <v>104</v>
      </c>
      <c r="B20" s="7">
        <f>SUMIFS('source région'!F:F,'source région'!$C:$C,régions!$A20,'source région'!$A:$A,régions!$A$3)</f>
        <v>355134924.73075312</v>
      </c>
      <c r="C20" s="7">
        <f>SUMIFS('source région'!G:G,'source région'!$C:$C,régions!$A20,'source région'!$A:$A,régions!$A$3)</f>
        <v>48090</v>
      </c>
      <c r="D20" s="8">
        <f t="shared" si="0"/>
        <v>0.24391109848753817</v>
      </c>
      <c r="E20" s="19"/>
      <c r="F20" s="7">
        <f>SUMIFS('source région'!H:H,'source région'!$C:$C,régions!$A20,'source région'!$A:$A,régions!$A$3)</f>
        <v>423580</v>
      </c>
      <c r="G20" s="7">
        <f>SUMIFS('source région'!I:I,'source région'!$C:$C,régions!$A20,'source région'!$A:$A,régions!$A$3)</f>
        <v>349688242.06215221</v>
      </c>
      <c r="H20" s="7">
        <f t="shared" si="1"/>
        <v>825.55418589676617</v>
      </c>
      <c r="K20" s="7">
        <f>SUMIFS('source région'!L:L,'source région'!$C:$C,régions!$A20,'source région'!$A:$A,régions!$A$3)</f>
        <v>197162</v>
      </c>
      <c r="O20" s="46">
        <f t="shared" si="2"/>
        <v>10</v>
      </c>
      <c r="P20" s="46">
        <f t="shared" si="3"/>
        <v>11</v>
      </c>
      <c r="R20" s="46">
        <v>15</v>
      </c>
      <c r="S20" s="45">
        <f t="shared" si="4"/>
        <v>796.27146200404786</v>
      </c>
      <c r="T20" s="129" t="str">
        <f t="shared" si="5"/>
        <v>Bourgogne-Franche-Comté</v>
      </c>
      <c r="V20" s="46">
        <v>15</v>
      </c>
      <c r="W20" s="5">
        <f t="shared" si="6"/>
        <v>0.19674950043551775</v>
      </c>
      <c r="X20" s="5" t="str">
        <f t="shared" si="7"/>
        <v>Île-de-France</v>
      </c>
    </row>
    <row r="21" spans="1:24" x14ac:dyDescent="0.3">
      <c r="A21" s="19" t="s">
        <v>92</v>
      </c>
      <c r="B21" s="7">
        <f>SUMIFS('source région'!F:F,'source région'!$C:$C,régions!$A21,'source région'!$A:$A,régions!$A$3)</f>
        <v>310721201.85848916</v>
      </c>
      <c r="C21" s="7">
        <f>SUMIFS('source région'!G:G,'source région'!$C:$C,régions!$A21,'source région'!$A:$A,régions!$A$3)</f>
        <v>30268</v>
      </c>
      <c r="D21" s="8">
        <f t="shared" si="0"/>
        <v>0.2732089505086337</v>
      </c>
      <c r="F21" s="7">
        <f>SUMIFS('source région'!H:H,'source région'!$C:$C,régions!$A21,'source région'!$A:$A,régions!$A$3)</f>
        <v>377672</v>
      </c>
      <c r="G21" s="7">
        <f>SUMIFS('source région'!I:I,'source région'!$C:$C,régions!$A21,'source région'!$A:$A,régions!$A$3)</f>
        <v>307593595.87722135</v>
      </c>
      <c r="H21" s="7">
        <f t="shared" si="1"/>
        <v>814.44638701630345</v>
      </c>
      <c r="K21" s="7">
        <f>SUMIFS('source région'!L:L,'source région'!$C:$C,régions!$A21,'source région'!$A:$A,régions!$A$3)</f>
        <v>110787</v>
      </c>
      <c r="O21" s="46">
        <f t="shared" si="2"/>
        <v>1</v>
      </c>
      <c r="P21" s="46">
        <f t="shared" si="3"/>
        <v>13</v>
      </c>
      <c r="R21" s="46">
        <v>16</v>
      </c>
      <c r="S21" s="45">
        <f t="shared" si="4"/>
        <v>782.35745815922655</v>
      </c>
      <c r="T21" s="129" t="str">
        <f t="shared" si="5"/>
        <v>Hauts-de-France</v>
      </c>
      <c r="V21" s="46">
        <v>16</v>
      </c>
      <c r="W21" s="5">
        <f t="shared" si="6"/>
        <v>0.1806630641156711</v>
      </c>
      <c r="X21" s="5" t="str">
        <f t="shared" si="7"/>
        <v>Guadeloupe</v>
      </c>
    </row>
    <row r="22" spans="1:24" x14ac:dyDescent="0.3">
      <c r="A22" s="23" t="s">
        <v>116</v>
      </c>
      <c r="B22" s="10">
        <f>SUMIFS('source région'!F:F,'source région'!$C:$C,régions!$A22,'source région'!$A:$A,régions!$A$3)</f>
        <v>398304903.375049</v>
      </c>
      <c r="C22" s="10">
        <f>SUMIFS('source région'!G:G,'source région'!$C:$C,régions!$A22,'source région'!$A:$A,régions!$A$3)</f>
        <v>49955</v>
      </c>
      <c r="D22" s="20">
        <f t="shared" si="0"/>
        <v>0.24670475927087399</v>
      </c>
      <c r="F22" s="10">
        <f>SUMIFS('source région'!H:H,'source région'!$C:$C,régions!$A22,'source région'!$A:$A,régions!$A$3)</f>
        <v>431506</v>
      </c>
      <c r="G22" s="10">
        <f>SUMIFS('source région'!I:I,'source région'!$C:$C,régions!$A22,'source région'!$A:$A,régions!$A$3)</f>
        <v>394319830.24632967</v>
      </c>
      <c r="H22" s="10">
        <f t="shared" si="1"/>
        <v>913.82235761803929</v>
      </c>
      <c r="K22" s="10">
        <f>SUMIFS('source région'!L:L,'source région'!$C:$C,régions!$A22,'source région'!$A:$A,régions!$A$3)</f>
        <v>202489</v>
      </c>
      <c r="O22" s="46">
        <f>RANK(D22,D$6:D$22)</f>
        <v>9</v>
      </c>
      <c r="P22" s="46">
        <f t="shared" si="3"/>
        <v>6</v>
      </c>
      <c r="R22" s="126">
        <v>17</v>
      </c>
      <c r="S22" s="129">
        <f t="shared" ref="S22" si="8">_xlfn.XLOOKUP(R22,P$6:P$22,H$6:H$22,,0)</f>
        <v>749.77290417818983</v>
      </c>
      <c r="T22" s="129" t="str">
        <f t="shared" ref="T22" si="9">_xlfn.XLOOKUP(R22,P$6:P$22,A$6:A$22,,0)</f>
        <v>Bretagne</v>
      </c>
      <c r="V22" s="126">
        <v>17</v>
      </c>
      <c r="W22" s="5">
        <f t="shared" ref="W22" si="10">_xlfn.XLOOKUP(V22,O$6:O$22,D$6:D$22,,0)</f>
        <v>0.15724206349206349</v>
      </c>
      <c r="X22" s="5" t="str">
        <f t="shared" ref="X22" si="11">_xlfn.XLOOKUP(V22,O$6:O$22,A$6:A$22,,0)</f>
        <v>Guyane</v>
      </c>
    </row>
    <row r="23" spans="1:24" x14ac:dyDescent="0.3">
      <c r="A23" s="24" t="s">
        <v>119</v>
      </c>
      <c r="B23" s="17">
        <f>SUM(B6:B22)</f>
        <v>5271999007.6823559</v>
      </c>
      <c r="C23" s="17">
        <f>SUM(C6:C22)</f>
        <v>519292</v>
      </c>
      <c r="D23" s="25">
        <f t="shared" si="0"/>
        <v>0.23961347485496309</v>
      </c>
      <c r="F23" s="17">
        <f>SUM(F6:F22)</f>
        <v>5888839</v>
      </c>
      <c r="G23" s="17">
        <f>SUM(G6:G22)</f>
        <v>5213574384.0702591</v>
      </c>
      <c r="H23" s="17">
        <f t="shared" si="1"/>
        <v>885.33145227272462</v>
      </c>
      <c r="K23" s="17">
        <f>SUM(K6:K22)</f>
        <v>2167207</v>
      </c>
      <c r="O23" s="46"/>
    </row>
    <row r="24" spans="1:24" x14ac:dyDescent="0.3">
      <c r="K24" s="34"/>
    </row>
    <row r="25" spans="1:24" x14ac:dyDescent="0.3">
      <c r="G25" s="45"/>
    </row>
    <row r="27" spans="1:24" ht="57.6" x14ac:dyDescent="0.3">
      <c r="A27" s="116" t="s">
        <v>134</v>
      </c>
      <c r="B27" s="27" t="s">
        <v>133</v>
      </c>
      <c r="C27" s="27" t="s">
        <v>126</v>
      </c>
      <c r="D27" s="27" t="s">
        <v>127</v>
      </c>
      <c r="E27" s="29"/>
      <c r="F27" s="27" t="s">
        <v>130</v>
      </c>
      <c r="G27" s="27" t="s">
        <v>131</v>
      </c>
      <c r="H27" s="27" t="s">
        <v>121</v>
      </c>
      <c r="K27" s="27" t="s">
        <v>155</v>
      </c>
    </row>
    <row r="28" spans="1:24" x14ac:dyDescent="0.3">
      <c r="A28" s="19" t="s">
        <v>90</v>
      </c>
      <c r="B28" s="18">
        <f>SUMIFS('source région'!F:F,'source région'!$E:$E,régions!$A28,'source région'!$A:$A,régions!$A$3)</f>
        <v>202031514.76464313</v>
      </c>
      <c r="C28" s="18">
        <f>SUMIFS('source région'!G:G,'source région'!$E:$E,régions!$A28,'source région'!$A:$A,régions!$A$3)</f>
        <v>17237</v>
      </c>
      <c r="D28" s="21">
        <f>C28/K28</f>
        <v>0.29436778468474623</v>
      </c>
      <c r="E28" s="19"/>
      <c r="F28" s="18">
        <f>SUMIFS('source région'!H:H,'source région'!$E:$E,régions!$A28,'source région'!$A:$A,régions!$A$3)</f>
        <v>204494</v>
      </c>
      <c r="G28" s="18">
        <f>SUMIFS('source région'!I:I,'source région'!$E:$E,régions!$A28,'source région'!$A:$A,régions!$A$3)</f>
        <v>201076797.31497616</v>
      </c>
      <c r="H28" s="18">
        <f>G28/F28</f>
        <v>983.28947213598519</v>
      </c>
      <c r="I28" s="82"/>
      <c r="J28" s="82"/>
      <c r="K28" s="18">
        <f>SUMIFS('source région'!L:L,'source région'!$E:$E,régions!$A28,'source région'!$A:$A,régions!$A$3)</f>
        <v>58556</v>
      </c>
    </row>
    <row r="29" spans="1:24" x14ac:dyDescent="0.3">
      <c r="A29" s="19" t="s">
        <v>100</v>
      </c>
      <c r="B29" s="7">
        <f>SUMIFS('source région'!F:F,'source région'!$E:$E,régions!$A29,'source région'!$A:$A,régions!$A$3)</f>
        <v>243922297.61992824</v>
      </c>
      <c r="C29" s="7">
        <f>SUMIFS('source région'!G:G,'source région'!$E:$E,régions!$A29,'source région'!$A:$A,régions!$A$3)</f>
        <v>29447</v>
      </c>
      <c r="D29" s="8">
        <f t="shared" ref="D29:D53" si="12">C29/K29</f>
        <v>0.24494871773542842</v>
      </c>
      <c r="E29" s="19"/>
      <c r="F29" s="7">
        <f>SUMIFS('source région'!H:H,'source région'!$E:$E,régions!$A29,'source région'!$A:$A,régions!$A$3)</f>
        <v>279345</v>
      </c>
      <c r="G29" s="7">
        <f>SUMIFS('source région'!I:I,'source région'!$E:$E,régions!$A29,'source région'!$A:$A,régions!$A$3)</f>
        <v>241518745.16056812</v>
      </c>
      <c r="H29" s="7">
        <f t="shared" ref="H29:H53" si="13">G29/F29</f>
        <v>864.58946879510324</v>
      </c>
      <c r="I29" s="82"/>
      <c r="J29" s="82"/>
      <c r="K29" s="7">
        <f>SUMIFS('source région'!L:L,'source région'!$E:$E,régions!$A29,'source région'!$A:$A,régions!$A$3)</f>
        <v>120217</v>
      </c>
    </row>
    <row r="30" spans="1:24" x14ac:dyDescent="0.3">
      <c r="A30" s="19" t="s">
        <v>114</v>
      </c>
      <c r="B30" s="7">
        <f>SUMIFS('source région'!F:F,'source région'!$E:$E,régions!$A30,'source région'!$A:$A,régions!$A$3)</f>
        <v>88112629.253890187</v>
      </c>
      <c r="C30" s="7">
        <f>SUMIFS('source région'!G:G,'source région'!$E:$E,régions!$A30,'source région'!$A:$A,régions!$A$3)</f>
        <v>10745</v>
      </c>
      <c r="D30" s="8">
        <f t="shared" si="12"/>
        <v>0.26850417312209507</v>
      </c>
      <c r="E30" s="19"/>
      <c r="F30" s="7">
        <f>SUMIFS('source région'!H:H,'source région'!$E:$E,régions!$A30,'source région'!$A:$A,régions!$A$3)</f>
        <v>107862</v>
      </c>
      <c r="G30" s="7">
        <f>SUMIFS('source région'!I:I,'source région'!$E:$E,régions!$A30,'source région'!$A:$A,régions!$A$3)</f>
        <v>86708722.563489109</v>
      </c>
      <c r="H30" s="7">
        <f t="shared" si="13"/>
        <v>803.88572957565327</v>
      </c>
      <c r="I30" s="82"/>
      <c r="J30" s="82"/>
      <c r="K30" s="7">
        <f>SUMIFS('source région'!L:L,'source région'!$E:$E,régions!$A30,'source région'!$A:$A,régions!$A$3)</f>
        <v>40018</v>
      </c>
    </row>
    <row r="31" spans="1:24" x14ac:dyDescent="0.3">
      <c r="A31" s="19" t="s">
        <v>76</v>
      </c>
      <c r="B31" s="7">
        <f>SUMIFS('source région'!F:F,'source région'!$E:$E,régions!$A31,'source région'!$A:$A,régions!$A$3)</f>
        <v>94433911.335445464</v>
      </c>
      <c r="C31" s="7">
        <f>SUMIFS('source région'!G:G,'source région'!$E:$E,régions!$A31,'source région'!$A:$A,régions!$A$3)</f>
        <v>10154</v>
      </c>
      <c r="D31" s="8">
        <f t="shared" si="12"/>
        <v>0.23978652056864874</v>
      </c>
      <c r="E31" s="19"/>
      <c r="F31" s="7">
        <f>SUMIFS('source région'!H:H,'source région'!$E:$E,régions!$A31,'source région'!$A:$A,régions!$A$3)</f>
        <v>119925</v>
      </c>
      <c r="G31" s="7">
        <f>SUMIFS('source région'!I:I,'source région'!$E:$E,régions!$A31,'source région'!$A:$A,régions!$A$3)</f>
        <v>93750244.635456145</v>
      </c>
      <c r="H31" s="7">
        <f t="shared" si="13"/>
        <v>781.7406265203764</v>
      </c>
      <c r="I31" s="82"/>
      <c r="J31" s="82"/>
      <c r="K31" s="7">
        <f>SUMIFS('source région'!L:L,'source région'!$E:$E,régions!$A31,'source région'!$A:$A,régions!$A$3)</f>
        <v>42346</v>
      </c>
    </row>
    <row r="32" spans="1:24" x14ac:dyDescent="0.3">
      <c r="A32" s="19" t="s">
        <v>68</v>
      </c>
      <c r="B32" s="7">
        <f>SUMIFS('source région'!F:F,'source région'!$E:$E,régions!$A32,'source région'!$A:$A,régions!$A$3)</f>
        <v>93579858.043572158</v>
      </c>
      <c r="C32" s="7">
        <f>SUMIFS('source région'!G:G,'source région'!$E:$E,régions!$A32,'source région'!$A:$A,régions!$A$3)</f>
        <v>11960</v>
      </c>
      <c r="D32" s="8">
        <f t="shared" si="12"/>
        <v>0.26100429915108131</v>
      </c>
      <c r="E32" s="19"/>
      <c r="F32" s="7">
        <f>SUMIFS('source région'!H:H,'source région'!$E:$E,régions!$A32,'source région'!$A:$A,régions!$A$3)</f>
        <v>120262</v>
      </c>
      <c r="G32" s="7">
        <f>SUMIFS('source région'!I:I,'source région'!$E:$E,régions!$A32,'source région'!$A:$A,régions!$A$3)</f>
        <v>92732209.573052138</v>
      </c>
      <c r="H32" s="7">
        <f t="shared" si="13"/>
        <v>771.0848777922547</v>
      </c>
      <c r="I32" s="82"/>
      <c r="J32" s="82"/>
      <c r="K32" s="7">
        <f>SUMIFS('source région'!L:L,'source région'!$E:$E,régions!$A32,'source région'!$A:$A,régions!$A$3)</f>
        <v>45823</v>
      </c>
    </row>
    <row r="33" spans="1:11" x14ac:dyDescent="0.3">
      <c r="A33" s="19" t="s">
        <v>94</v>
      </c>
      <c r="B33" s="7">
        <f>SUMIFS('source région'!F:F,'source région'!$E:$E,régions!$A33,'source région'!$A:$A,régions!$A$3)</f>
        <v>204511274.12575078</v>
      </c>
      <c r="C33" s="7">
        <f>SUMIFS('source région'!G:G,'source région'!$E:$E,régions!$A33,'source région'!$A:$A,régions!$A$3)</f>
        <v>25971</v>
      </c>
      <c r="D33" s="8">
        <f t="shared" si="12"/>
        <v>0.26116993996440102</v>
      </c>
      <c r="E33" s="19"/>
      <c r="F33" s="7">
        <f>SUMIFS('source région'!H:H,'source région'!$E:$E,régions!$A33,'source région'!$A:$A,régions!$A$3)</f>
        <v>269913</v>
      </c>
      <c r="G33" s="7">
        <f>SUMIFS('source région'!I:I,'source région'!$E:$E,régions!$A33,'source région'!$A:$A,régions!$A$3)</f>
        <v>202373453.88544774</v>
      </c>
      <c r="H33" s="7">
        <f t="shared" si="13"/>
        <v>749.77290417818983</v>
      </c>
      <c r="I33" s="82"/>
      <c r="J33" s="82"/>
      <c r="K33" s="7">
        <f>SUMIFS('source région'!L:L,'source région'!$E:$E,régions!$A33,'source région'!$A:$A,régions!$A$3)</f>
        <v>99441</v>
      </c>
    </row>
    <row r="34" spans="1:11" x14ac:dyDescent="0.3">
      <c r="A34" s="19" t="s">
        <v>64</v>
      </c>
      <c r="B34" s="7">
        <f>SUMIFS('source région'!F:F,'source région'!$E:$E,régions!$A34,'source région'!$A:$A,régions!$A$3)</f>
        <v>174390129.89298251</v>
      </c>
      <c r="C34" s="7">
        <f>SUMIFS('source région'!G:G,'source région'!$E:$E,régions!$A34,'source région'!$A:$A,régions!$A$3)</f>
        <v>17172</v>
      </c>
      <c r="D34" s="8">
        <f t="shared" si="12"/>
        <v>0.24982178448288403</v>
      </c>
      <c r="E34" s="19"/>
      <c r="F34" s="7">
        <f>SUMIFS('source région'!H:H,'source région'!$E:$E,régions!$A34,'source région'!$A:$A,régions!$A$3)</f>
        <v>207129</v>
      </c>
      <c r="G34" s="7">
        <f>SUMIFS('source région'!I:I,'source région'!$E:$E,régions!$A34,'source région'!$A:$A,régions!$A$3)</f>
        <v>173118639.10232452</v>
      </c>
      <c r="H34" s="7">
        <f t="shared" si="13"/>
        <v>835.80106649635979</v>
      </c>
      <c r="I34" s="82"/>
      <c r="J34" s="82"/>
      <c r="K34" s="7">
        <f>SUMIFS('source région'!L:L,'source région'!$E:$E,régions!$A34,'source région'!$A:$A,régions!$A$3)</f>
        <v>68737</v>
      </c>
    </row>
    <row r="35" spans="1:11" x14ac:dyDescent="0.3">
      <c r="A35" s="19" t="s">
        <v>86</v>
      </c>
      <c r="B35" s="7">
        <f>SUMIFS('source région'!F:F,'source région'!$E:$E,régions!$A35,'source région'!$A:$A,régions!$A$3)</f>
        <v>80242471.489183411</v>
      </c>
      <c r="C35" s="7">
        <f>SUMIFS('source région'!G:G,'source région'!$E:$E,régions!$A35,'source région'!$A:$A,régions!$A$3)</f>
        <v>8415</v>
      </c>
      <c r="D35" s="8">
        <f t="shared" si="12"/>
        <v>0.24885405884962294</v>
      </c>
      <c r="E35" s="19"/>
      <c r="F35" s="7">
        <f>SUMIFS('source région'!H:H,'source région'!$E:$E,régions!$A35,'source région'!$A:$A,régions!$A$3)</f>
        <v>95454</v>
      </c>
      <c r="G35" s="7">
        <f>SUMIFS('source région'!I:I,'source région'!$E:$E,régions!$A35,'source région'!$A:$A,régions!$A$3)</f>
        <v>79012446.065076813</v>
      </c>
      <c r="H35" s="7">
        <f t="shared" si="13"/>
        <v>827.7541649912713</v>
      </c>
      <c r="I35" s="82"/>
      <c r="J35" s="82"/>
      <c r="K35" s="7">
        <f>SUMIFS('source région'!L:L,'source région'!$E:$E,régions!$A35,'source région'!$A:$A,régions!$A$3)</f>
        <v>33815</v>
      </c>
    </row>
    <row r="36" spans="1:11" x14ac:dyDescent="0.3">
      <c r="A36" s="19" t="s">
        <v>118</v>
      </c>
      <c r="B36" s="7">
        <f>SUMIFS('source région'!F:F,'source région'!$E:$E,régions!$A36,'source région'!$A:$A,régions!$A$3)</f>
        <v>25058453.674131632</v>
      </c>
      <c r="C36" s="7">
        <f>SUMIFS('source région'!G:G,'source région'!$E:$E,régions!$A36,'source région'!$A:$A,régions!$A$3)</f>
        <v>4255</v>
      </c>
      <c r="D36" s="8">
        <f t="shared" si="12"/>
        <v>0.25398436100996835</v>
      </c>
      <c r="E36" s="19"/>
      <c r="F36" s="7">
        <f>SUMIFS('source région'!H:H,'source région'!$E:$E,régions!$A36,'source région'!$A:$A,régions!$A$3)</f>
        <v>26955</v>
      </c>
      <c r="G36" s="7">
        <f>SUMIFS('source région'!I:I,'source région'!$E:$E,régions!$A36,'source région'!$A:$A,régions!$A$3)</f>
        <v>24756392.674131632</v>
      </c>
      <c r="H36" s="7">
        <f t="shared" si="13"/>
        <v>918.43415596852651</v>
      </c>
      <c r="I36" s="82"/>
      <c r="J36" s="82"/>
      <c r="K36" s="7">
        <f>SUMIFS('source région'!L:L,'source région'!$E:$E,régions!$A36,'source région'!$A:$A,régions!$A$3)</f>
        <v>16753</v>
      </c>
    </row>
    <row r="37" spans="1:11" x14ac:dyDescent="0.3">
      <c r="A37" s="19" t="s">
        <v>70</v>
      </c>
      <c r="B37" s="7">
        <f>SUMIFS('source région'!F:F,'source région'!$E:$E,régions!$A37,'source région'!$A:$A,régions!$A$3)</f>
        <v>73525331.530799001</v>
      </c>
      <c r="C37" s="7">
        <f>SUMIFS('source région'!G:G,'source région'!$E:$E,régions!$A37,'source région'!$A:$A,régions!$A$3)</f>
        <v>8592</v>
      </c>
      <c r="D37" s="8">
        <f t="shared" si="12"/>
        <v>0.27767184823708108</v>
      </c>
      <c r="E37" s="19"/>
      <c r="F37" s="7">
        <f>SUMIFS('source région'!H:H,'source région'!$E:$E,régions!$A37,'source région'!$A:$A,régions!$A$3)</f>
        <v>87907</v>
      </c>
      <c r="G37" s="7">
        <f>SUMIFS('source région'!I:I,'source région'!$E:$E,régions!$A37,'source région'!$A:$A,régions!$A$3)</f>
        <v>73026824.400868505</v>
      </c>
      <c r="H37" s="7">
        <f t="shared" si="13"/>
        <v>830.72820595479891</v>
      </c>
      <c r="I37" s="82"/>
      <c r="J37" s="82"/>
      <c r="K37" s="7">
        <f>SUMIFS('source région'!L:L,'source région'!$E:$E,régions!$A37,'source région'!$A:$A,régions!$A$3)</f>
        <v>30943</v>
      </c>
    </row>
    <row r="38" spans="1:11" x14ac:dyDescent="0.3">
      <c r="A38" s="19" t="s">
        <v>53</v>
      </c>
      <c r="B38" s="7">
        <f>SUMIFS('source région'!F:F,'source région'!$E:$E,régions!$A38,'source région'!$A:$A,régions!$A$3)</f>
        <v>18454096.101362571</v>
      </c>
      <c r="C38" s="7">
        <f>SUMIFS('source région'!G:G,'source région'!$E:$E,régions!$A38,'source région'!$A:$A,régions!$A$3)</f>
        <v>2474</v>
      </c>
      <c r="D38" s="8">
        <f t="shared" si="12"/>
        <v>0.1806630641156711</v>
      </c>
      <c r="E38" s="19"/>
      <c r="F38" s="7">
        <f>SUMIFS('source région'!H:H,'source région'!$E:$E,régions!$A38,'source région'!$A:$A,régions!$A$3)</f>
        <v>18483</v>
      </c>
      <c r="G38" s="7">
        <f>SUMIFS('source région'!I:I,'source région'!$E:$E,régions!$A38,'source région'!$A:$A,régions!$A$3)</f>
        <v>18283565.431608543</v>
      </c>
      <c r="H38" s="7">
        <f t="shared" si="13"/>
        <v>989.20983777571519</v>
      </c>
      <c r="I38" s="82"/>
      <c r="J38" s="82"/>
      <c r="K38" s="7">
        <f>SUMIFS('source région'!L:L,'source région'!$E:$E,régions!$A38,'source région'!$A:$A,régions!$A$3)</f>
        <v>13694</v>
      </c>
    </row>
    <row r="39" spans="1:11" x14ac:dyDescent="0.3">
      <c r="A39" s="19" t="s">
        <v>57</v>
      </c>
      <c r="B39" s="7">
        <f>SUMIFS('source région'!F:F,'source région'!$E:$E,régions!$A39,'source région'!$A:$A,régions!$A$3)</f>
        <v>7524956.4007806778</v>
      </c>
      <c r="C39" s="7">
        <f>SUMIFS('source région'!G:G,'source région'!$E:$E,régions!$A39,'source région'!$A:$A,régions!$A$3)</f>
        <v>951</v>
      </c>
      <c r="D39" s="8">
        <f t="shared" si="12"/>
        <v>0.15724206349206349</v>
      </c>
      <c r="E39" s="19"/>
      <c r="F39" s="7">
        <f>SUMIFS('source région'!H:H,'source région'!$E:$E,régions!$A39,'source région'!$A:$A,régions!$A$3)</f>
        <v>7012</v>
      </c>
      <c r="G39" s="7">
        <f>SUMIFS('source région'!I:I,'source région'!$E:$E,régions!$A39,'source région'!$A:$A,régions!$A$3)</f>
        <v>7270349.1709833145</v>
      </c>
      <c r="H39" s="7">
        <f t="shared" si="13"/>
        <v>1036.8438635173011</v>
      </c>
      <c r="I39" s="82"/>
      <c r="J39" s="82"/>
      <c r="K39" s="7">
        <f>SUMIFS('source région'!L:L,'source région'!$E:$E,régions!$A39,'source région'!$A:$A,régions!$A$3)</f>
        <v>6048</v>
      </c>
    </row>
    <row r="40" spans="1:11" x14ac:dyDescent="0.3">
      <c r="A40" s="19" t="s">
        <v>74</v>
      </c>
      <c r="B40" s="7">
        <f>SUMIFS('source région'!F:F,'source région'!$E:$E,régions!$A40,'source région'!$A:$A,régions!$A$3)</f>
        <v>129440160.18834683</v>
      </c>
      <c r="C40" s="7">
        <f>SUMIFS('source région'!G:G,'source région'!$E:$E,régions!$A40,'source région'!$A:$A,régions!$A$3)</f>
        <v>11280</v>
      </c>
      <c r="D40" s="8">
        <f t="shared" si="12"/>
        <v>0.23928215353938184</v>
      </c>
      <c r="E40" s="19"/>
      <c r="F40" s="7">
        <f>SUMIFS('source région'!H:H,'source région'!$E:$E,régions!$A40,'source région'!$A:$A,régions!$A$3)</f>
        <v>150153</v>
      </c>
      <c r="G40" s="7">
        <f>SUMIFS('source région'!I:I,'source région'!$E:$E,régions!$A40,'source région'!$A:$A,régions!$A$3)</f>
        <v>128129298.85804936</v>
      </c>
      <c r="H40" s="7">
        <f t="shared" si="13"/>
        <v>853.32493428735597</v>
      </c>
      <c r="I40" s="82"/>
      <c r="J40" s="82"/>
      <c r="K40" s="7">
        <f>SUMIFS('source région'!L:L,'source région'!$E:$E,régions!$A40,'source région'!$A:$A,régions!$A$3)</f>
        <v>47141</v>
      </c>
    </row>
    <row r="41" spans="1:11" x14ac:dyDescent="0.3">
      <c r="A41" s="19" t="s">
        <v>61</v>
      </c>
      <c r="B41" s="7">
        <f>SUMIFS('source région'!F:F,'source région'!$E:$E,régions!$A41,'source région'!$A:$A,régions!$A$3)</f>
        <v>1396243407.8237634</v>
      </c>
      <c r="C41" s="7">
        <f>SUMIFS('source région'!G:G,'source région'!$E:$E,régions!$A41,'source région'!$A:$A,régions!$A$3)</f>
        <v>95999</v>
      </c>
      <c r="D41" s="8">
        <f t="shared" si="12"/>
        <v>0.19674950043551775</v>
      </c>
      <c r="E41" s="19"/>
      <c r="F41" s="7">
        <f>SUMIFS('source région'!H:H,'source région'!$E:$E,régions!$A41,'source région'!$A:$A,régions!$A$3)</f>
        <v>1374603</v>
      </c>
      <c r="G41" s="7">
        <f>SUMIFS('source région'!I:I,'source région'!$E:$E,régions!$A41,'source région'!$A:$A,régions!$A$3)</f>
        <v>1381709211.2535057</v>
      </c>
      <c r="H41" s="7">
        <f t="shared" si="13"/>
        <v>1005.1696462567779</v>
      </c>
      <c r="I41" s="82"/>
      <c r="J41" s="82"/>
      <c r="K41" s="7">
        <f>SUMIFS('source région'!L:L,'source région'!$E:$E,régions!$A41,'source région'!$A:$A,régions!$A$3)</f>
        <v>487925</v>
      </c>
    </row>
    <row r="42" spans="1:11" x14ac:dyDescent="0.3">
      <c r="A42" s="19" t="s">
        <v>59</v>
      </c>
      <c r="B42" s="7">
        <f>SUMIFS('source région'!F:F,'source région'!$E:$E,régions!$A42,'source région'!$A:$A,régions!$A$3)</f>
        <v>44911848.72736603</v>
      </c>
      <c r="C42" s="7">
        <f>SUMIFS('source région'!G:G,'source région'!$E:$E,régions!$A42,'source région'!$A:$A,régions!$A$3)</f>
        <v>5340</v>
      </c>
      <c r="D42" s="8">
        <f t="shared" si="12"/>
        <v>0.19811530756102991</v>
      </c>
      <c r="E42" s="19"/>
      <c r="F42" s="7">
        <f>SUMIFS('source région'!H:H,'source région'!$E:$E,régions!$A42,'source région'!$A:$A,régions!$A$3)</f>
        <v>54837</v>
      </c>
      <c r="G42" s="7">
        <f>SUMIFS('source région'!I:I,'source région'!$E:$E,régions!$A42,'source région'!$A:$A,régions!$A$3)</f>
        <v>43933009.867563784</v>
      </c>
      <c r="H42" s="7">
        <f t="shared" si="13"/>
        <v>801.15633363538825</v>
      </c>
      <c r="I42" s="82"/>
      <c r="J42" s="82"/>
      <c r="K42" s="7">
        <f>SUMIFS('source région'!L:L,'source région'!$E:$E,régions!$A42,'source région'!$A:$A,régions!$A$3)</f>
        <v>26954</v>
      </c>
    </row>
    <row r="43" spans="1:11" x14ac:dyDescent="0.3">
      <c r="A43" s="19" t="s">
        <v>108</v>
      </c>
      <c r="B43" s="7">
        <f>SUMIFS('source région'!F:F,'source région'!$E:$E,régions!$A43,'source région'!$A:$A,régions!$A$3)</f>
        <v>154745411.46856838</v>
      </c>
      <c r="C43" s="7">
        <f>SUMIFS('source région'!G:G,'source région'!$E:$E,régions!$A43,'source région'!$A:$A,régions!$A$3)</f>
        <v>23443</v>
      </c>
      <c r="D43" s="8">
        <f t="shared" si="12"/>
        <v>0.23781168211974274</v>
      </c>
      <c r="E43" s="19"/>
      <c r="F43" s="7">
        <f>SUMIFS('source région'!H:H,'source région'!$E:$E,régions!$A43,'source région'!$A:$A,régions!$A$3)</f>
        <v>185781</v>
      </c>
      <c r="G43" s="7">
        <f>SUMIFS('source région'!I:I,'source région'!$E:$E,régions!$A43,'source région'!$A:$A,régions!$A$3)</f>
        <v>152918983.77876908</v>
      </c>
      <c r="H43" s="7">
        <f t="shared" si="13"/>
        <v>823.11422469880711</v>
      </c>
      <c r="I43" s="82"/>
      <c r="J43" s="82"/>
      <c r="K43" s="7">
        <f>SUMIFS('source région'!L:L,'source région'!$E:$E,régions!$A43,'source région'!$A:$A,régions!$A$3)</f>
        <v>98578</v>
      </c>
    </row>
    <row r="44" spans="1:11" x14ac:dyDescent="0.3">
      <c r="A44" s="19" t="s">
        <v>102</v>
      </c>
      <c r="B44" s="7">
        <f>SUMIFS('source région'!F:F,'source région'!$E:$E,régions!$A44,'source région'!$A:$A,régions!$A$3)</f>
        <v>37890286.298338085</v>
      </c>
      <c r="C44" s="7">
        <f>SUMIFS('source région'!G:G,'source région'!$E:$E,régions!$A44,'source région'!$A:$A,régions!$A$3)</f>
        <v>5020</v>
      </c>
      <c r="D44" s="8">
        <f t="shared" si="12"/>
        <v>0.25150300601202402</v>
      </c>
      <c r="E44" s="19"/>
      <c r="F44" s="7">
        <f>SUMIFS('source région'!H:H,'source région'!$E:$E,régions!$A44,'source région'!$A:$A,régions!$A$3)</f>
        <v>48718</v>
      </c>
      <c r="G44" s="7">
        <f>SUMIFS('source région'!I:I,'source région'!$E:$E,régions!$A44,'source région'!$A:$A,régions!$A$3)</f>
        <v>36984021.638395458</v>
      </c>
      <c r="H44" s="7">
        <f t="shared" si="13"/>
        <v>759.14490821452966</v>
      </c>
      <c r="I44" s="82"/>
      <c r="J44" s="82"/>
      <c r="K44" s="7">
        <f>SUMIFS('source région'!L:L,'source région'!$E:$E,régions!$A44,'source région'!$A:$A,régions!$A$3)</f>
        <v>19960</v>
      </c>
    </row>
    <row r="45" spans="1:11" x14ac:dyDescent="0.3">
      <c r="A45" s="19" t="s">
        <v>88</v>
      </c>
      <c r="B45" s="7">
        <f>SUMIFS('source région'!F:F,'source région'!$E:$E,régions!$A45,'source région'!$A:$A,régions!$A$3)</f>
        <v>156149304.62874031</v>
      </c>
      <c r="C45" s="7">
        <f>SUMIFS('source région'!G:G,'source région'!$E:$E,régions!$A45,'source région'!$A:$A,régions!$A$3)</f>
        <v>14842</v>
      </c>
      <c r="D45" s="8">
        <f t="shared" si="12"/>
        <v>0.25987988303479187</v>
      </c>
      <c r="E45" s="19"/>
      <c r="F45" s="7">
        <f>SUMIFS('source région'!H:H,'source région'!$E:$E,régions!$A45,'source région'!$A:$A,régions!$A$3)</f>
        <v>177772</v>
      </c>
      <c r="G45" s="7">
        <f>SUMIFS('source région'!I:I,'source région'!$E:$E,régions!$A45,'source région'!$A:$A,régions!$A$3)</f>
        <v>154334974.19076252</v>
      </c>
      <c r="H45" s="7">
        <f t="shared" si="13"/>
        <v>868.16244510250499</v>
      </c>
      <c r="I45" s="82"/>
      <c r="J45" s="82"/>
      <c r="K45" s="7">
        <f>SUMIFS('source région'!L:L,'source région'!$E:$E,régions!$A45,'source région'!$A:$A,régions!$A$3)</f>
        <v>57111</v>
      </c>
    </row>
    <row r="46" spans="1:11" x14ac:dyDescent="0.3">
      <c r="A46" s="19" t="s">
        <v>55</v>
      </c>
      <c r="B46" s="7">
        <f>SUMIFS('source région'!F:F,'source région'!$E:$E,régions!$A46,'source région'!$A:$A,régions!$A$3)</f>
        <v>20052916.393584639</v>
      </c>
      <c r="C46" s="7">
        <f>SUMIFS('source région'!G:G,'source région'!$E:$E,régions!$A46,'source région'!$A:$A,régions!$A$3)</f>
        <v>2561</v>
      </c>
      <c r="D46" s="8">
        <f t="shared" si="12"/>
        <v>0.20816061123303259</v>
      </c>
      <c r="E46" s="19"/>
      <c r="F46" s="7">
        <f>SUMIFS('source région'!H:H,'source région'!$E:$E,régions!$A46,'source région'!$A:$A,régions!$A$3)</f>
        <v>19251</v>
      </c>
      <c r="G46" s="7">
        <f>SUMIFS('source région'!I:I,'source région'!$E:$E,régions!$A46,'source région'!$A:$A,régions!$A$3)</f>
        <v>17887124.263331801</v>
      </c>
      <c r="H46" s="7">
        <f t="shared" si="13"/>
        <v>929.15299274488598</v>
      </c>
      <c r="I46" s="82"/>
      <c r="J46" s="82"/>
      <c r="K46" s="7">
        <f>SUMIFS('source région'!L:L,'source région'!$E:$E,régions!$A46,'source région'!$A:$A,régions!$A$3)</f>
        <v>12303</v>
      </c>
    </row>
    <row r="47" spans="1:11" x14ac:dyDescent="0.3">
      <c r="A47" s="19" t="s">
        <v>106</v>
      </c>
      <c r="B47" s="7">
        <f>SUMIFS('source région'!F:F,'source région'!$E:$E,régions!$A47,'source région'!$A:$A,régions!$A$3)</f>
        <v>200389513.26218474</v>
      </c>
      <c r="C47" s="7">
        <f>SUMIFS('source région'!G:G,'source région'!$E:$E,régions!$A47,'source région'!$A:$A,régions!$A$3)</f>
        <v>24647</v>
      </c>
      <c r="D47" s="8">
        <f t="shared" si="12"/>
        <v>0.25001014363385538</v>
      </c>
      <c r="E47" s="19"/>
      <c r="F47" s="7">
        <f>SUMIFS('source région'!H:H,'source région'!$E:$E,régions!$A47,'source région'!$A:$A,régions!$A$3)</f>
        <v>237799</v>
      </c>
      <c r="G47" s="7">
        <f>SUMIFS('source région'!I:I,'source région'!$E:$E,régions!$A47,'source région'!$A:$A,régions!$A$3)</f>
        <v>196769258.28338313</v>
      </c>
      <c r="H47" s="7">
        <f t="shared" si="13"/>
        <v>827.46041103361722</v>
      </c>
      <c r="I47" s="82"/>
      <c r="J47" s="82"/>
      <c r="K47" s="7">
        <f>SUMIFS('source région'!L:L,'source région'!$E:$E,régions!$A47,'source région'!$A:$A,régions!$A$3)</f>
        <v>98584</v>
      </c>
    </row>
    <row r="48" spans="1:11" x14ac:dyDescent="0.3">
      <c r="A48" s="19" t="s">
        <v>82</v>
      </c>
      <c r="B48" s="7">
        <f>SUMIFS('source région'!F:F,'source région'!$E:$E,régions!$A48,'source région'!$A:$A,régions!$A$3)</f>
        <v>268779854.78085935</v>
      </c>
      <c r="C48" s="7">
        <f>SUMIFS('source région'!G:G,'source région'!$E:$E,régions!$A48,'source région'!$A:$A,régions!$A$3)</f>
        <v>22994</v>
      </c>
      <c r="D48" s="8">
        <f t="shared" si="12"/>
        <v>0.23575852028052333</v>
      </c>
      <c r="E48" s="19"/>
      <c r="F48" s="7">
        <f>SUMIFS('source région'!H:H,'source région'!$E:$E,régions!$A48,'source région'!$A:$A,régions!$A$3)</f>
        <v>345376</v>
      </c>
      <c r="G48" s="7">
        <f>SUMIFS('source région'!I:I,'source région'!$E:$E,régions!$A48,'source région'!$A:$A,régions!$A$3)</f>
        <v>265781261.06968585</v>
      </c>
      <c r="H48" s="7">
        <f t="shared" si="13"/>
        <v>769.54177785858269</v>
      </c>
      <c r="I48" s="82"/>
      <c r="J48" s="82"/>
      <c r="K48" s="7">
        <f>SUMIFS('source région'!L:L,'source région'!$E:$E,régions!$A48,'source région'!$A:$A,régions!$A$3)</f>
        <v>97532</v>
      </c>
    </row>
    <row r="49" spans="1:11" x14ac:dyDescent="0.3">
      <c r="A49" s="19" t="s">
        <v>92</v>
      </c>
      <c r="B49" s="7">
        <f>SUMIFS('source région'!F:F,'source région'!$E:$E,régions!$A49,'source région'!$A:$A,régions!$A$3)</f>
        <v>310721201.85848916</v>
      </c>
      <c r="C49" s="7">
        <f>SUMIFS('source région'!G:G,'source région'!$E:$E,régions!$A49,'source région'!$A:$A,régions!$A$3)</f>
        <v>30268</v>
      </c>
      <c r="D49" s="8">
        <f t="shared" si="12"/>
        <v>0.2732089505086337</v>
      </c>
      <c r="E49" s="19"/>
      <c r="F49" s="7">
        <f>SUMIFS('source région'!H:H,'source région'!$E:$E,régions!$A49,'source région'!$A:$A,régions!$A$3)</f>
        <v>377672</v>
      </c>
      <c r="G49" s="7">
        <f>SUMIFS('source région'!I:I,'source région'!$E:$E,régions!$A49,'source région'!$A:$A,régions!$A$3)</f>
        <v>307593595.87722135</v>
      </c>
      <c r="H49" s="7">
        <f t="shared" si="13"/>
        <v>814.44638701630345</v>
      </c>
      <c r="I49" s="82"/>
      <c r="J49" s="82"/>
      <c r="K49" s="7">
        <f>SUMIFS('source région'!L:L,'source région'!$E:$E,régions!$A49,'source région'!$A:$A,régions!$A$3)</f>
        <v>110787</v>
      </c>
    </row>
    <row r="50" spans="1:11" x14ac:dyDescent="0.3">
      <c r="A50" s="19" t="s">
        <v>80</v>
      </c>
      <c r="B50" s="7">
        <f>SUMIFS('source région'!F:F,'source région'!$E:$E,régions!$A50,'source région'!$A:$A,régions!$A$3)</f>
        <v>106656651.73796186</v>
      </c>
      <c r="C50" s="7">
        <f>SUMIFS('source région'!G:G,'source région'!$E:$E,régions!$A50,'source région'!$A:$A,régions!$A$3)</f>
        <v>9792</v>
      </c>
      <c r="D50" s="8">
        <f t="shared" si="12"/>
        <v>0.2264465103371722</v>
      </c>
      <c r="E50" s="19"/>
      <c r="F50" s="7">
        <f>SUMIFS('source région'!H:H,'source région'!$E:$E,régions!$A50,'source région'!$A:$A,régions!$A$3)</f>
        <v>128313</v>
      </c>
      <c r="G50" s="7">
        <f>SUMIFS('source région'!I:I,'source région'!$E:$E,régions!$A50,'source région'!$A:$A,régions!$A$3)</f>
        <v>104812860.92829999</v>
      </c>
      <c r="H50" s="7">
        <f t="shared" si="13"/>
        <v>816.85301511382318</v>
      </c>
      <c r="I50" s="82"/>
      <c r="J50" s="82"/>
      <c r="K50" s="7">
        <f>SUMIFS('source région'!L:L,'source région'!$E:$E,régions!$A50,'source région'!$A:$A,régions!$A$3)</f>
        <v>43242</v>
      </c>
    </row>
    <row r="51" spans="1:11" x14ac:dyDescent="0.3">
      <c r="A51" s="19" t="s">
        <v>98</v>
      </c>
      <c r="B51" s="7">
        <f>SUMIFS('source région'!F:F,'source région'!$E:$E,régions!$A51,'source région'!$A:$A,régions!$A$3)</f>
        <v>116106769.3183654</v>
      </c>
      <c r="C51" s="7">
        <f>SUMIFS('source région'!G:G,'source région'!$E:$E,régions!$A51,'source région'!$A:$A,régions!$A$3)</f>
        <v>13002</v>
      </c>
      <c r="D51" s="8">
        <f t="shared" si="12"/>
        <v>0.25049609864174938</v>
      </c>
      <c r="E51" s="19"/>
      <c r="F51" s="7">
        <f>SUMIFS('source région'!H:H,'source région'!$E:$E,régions!$A51,'source région'!$A:$A,régions!$A$3)</f>
        <v>142533</v>
      </c>
      <c r="G51" s="7">
        <f>SUMIFS('source région'!I:I,'source région'!$E:$E,régions!$A51,'source région'!$A:$A,régions!$A$3)</f>
        <v>115201428.00793391</v>
      </c>
      <c r="H51" s="7">
        <f t="shared" si="13"/>
        <v>808.24390146796827</v>
      </c>
      <c r="I51" s="82"/>
      <c r="J51" s="82"/>
      <c r="K51" s="7">
        <f>SUMIFS('source région'!L:L,'source région'!$E:$E,régions!$A51,'source région'!$A:$A,régions!$A$3)</f>
        <v>51905</v>
      </c>
    </row>
    <row r="52" spans="1:11" x14ac:dyDescent="0.3">
      <c r="A52" s="19" t="s">
        <v>116</v>
      </c>
      <c r="B52" s="7">
        <f>SUMIFS('source région'!F:F,'source région'!$E:$E,régions!$A52,'source région'!$A:$A,régions!$A$3)</f>
        <v>398304903.375049</v>
      </c>
      <c r="C52" s="7">
        <f>SUMIFS('source région'!G:G,'source région'!$E:$E,régions!$A52,'source région'!$A:$A,régions!$A$3)</f>
        <v>49955</v>
      </c>
      <c r="D52" s="8">
        <f t="shared" si="12"/>
        <v>0.24670475927087399</v>
      </c>
      <c r="E52" s="19"/>
      <c r="F52" s="7">
        <f>SUMIFS('source région'!H:H,'source région'!$E:$E,régions!$A52,'source région'!$A:$A,régions!$A$3)</f>
        <v>431506</v>
      </c>
      <c r="G52" s="7">
        <f>SUMIFS('source région'!I:I,'source région'!$E:$E,régions!$A52,'source région'!$A:$A,régions!$A$3)</f>
        <v>394319830.24632967</v>
      </c>
      <c r="H52" s="7">
        <f t="shared" si="13"/>
        <v>913.82235761803929</v>
      </c>
      <c r="I52" s="82"/>
      <c r="J52" s="82"/>
      <c r="K52" s="7">
        <f>SUMIFS('source région'!L:L,'source région'!$E:$E,régions!$A52,'source région'!$A:$A,régions!$A$3)</f>
        <v>202489</v>
      </c>
    </row>
    <row r="53" spans="1:11" x14ac:dyDescent="0.3">
      <c r="A53" s="19" t="s">
        <v>112</v>
      </c>
      <c r="B53" s="7">
        <f>SUMIFS('source région'!F:F,'source région'!$E:$E,régions!$A53,'source région'!$A:$A,régions!$A$3)</f>
        <v>625819853.588269</v>
      </c>
      <c r="C53" s="7">
        <f>SUMIFS('source région'!G:G,'source région'!$E:$E,régions!$A53,'source région'!$A:$A,régions!$A$3)</f>
        <v>62776</v>
      </c>
      <c r="D53" s="8">
        <f t="shared" si="12"/>
        <v>0.26565667252068303</v>
      </c>
      <c r="E53" s="19"/>
      <c r="F53" s="7">
        <f>SUMIFS('source région'!H:H,'source région'!$E:$E,régions!$A53,'source région'!$A:$A,régions!$A$3)</f>
        <v>669784</v>
      </c>
      <c r="G53" s="7">
        <f>SUMIFS('source région'!I:I,'source région'!$E:$E,régions!$A53,'source région'!$A:$A,régions!$A$3)</f>
        <v>619571135.82904565</v>
      </c>
      <c r="H53" s="7">
        <f t="shared" si="13"/>
        <v>925.03125758310989</v>
      </c>
      <c r="I53" s="82"/>
      <c r="J53" s="82"/>
      <c r="K53" s="10">
        <f>SUMIFS('source région'!L:L,'source région'!$E:$E,régions!$A53,'source région'!$A:$A,régions!$A$3)</f>
        <v>236305</v>
      </c>
    </row>
    <row r="54" spans="1:11" x14ac:dyDescent="0.3">
      <c r="A54" s="24" t="s">
        <v>119</v>
      </c>
      <c r="B54" s="17">
        <f>SUM(B28:B53)</f>
        <v>5271999007.6823559</v>
      </c>
      <c r="C54" s="17">
        <f>SUM(C28:C53)</f>
        <v>519292</v>
      </c>
      <c r="D54" s="25">
        <f t="shared" ref="D54" si="14">C54/K54</f>
        <v>0.23961347485496309</v>
      </c>
      <c r="F54" s="17">
        <f>SUM(F28:F53)</f>
        <v>5888839</v>
      </c>
      <c r="G54" s="17">
        <f>SUM(G28:G53)</f>
        <v>5213574384.0702591</v>
      </c>
      <c r="H54" s="17">
        <f t="shared" ref="H54" si="15">G54/F54</f>
        <v>885.33145227272462</v>
      </c>
      <c r="K54" s="17">
        <f>SUM(K28:K53)</f>
        <v>2167207</v>
      </c>
    </row>
    <row r="56" spans="1:11" x14ac:dyDescent="0.3">
      <c r="H56" s="45"/>
    </row>
  </sheetData>
  <conditionalFormatting sqref="D6:D22">
    <cfRule type="dataBar" priority="28">
      <dataBar>
        <cfvo type="min"/>
        <cfvo type="max"/>
        <color rgb="FF638EC6"/>
      </dataBar>
      <extLst>
        <ext xmlns:x14="http://schemas.microsoft.com/office/spreadsheetml/2009/9/main" uri="{B025F937-C7B1-47D3-B67F-A62EFF666E3E}">
          <x14:id>{2D076E0C-EBD5-4391-A9B7-921568F55890}</x14:id>
        </ext>
      </extLst>
    </cfRule>
  </conditionalFormatting>
  <conditionalFormatting sqref="H6:H22">
    <cfRule type="dataBar" priority="27">
      <dataBar>
        <cfvo type="min"/>
        <cfvo type="max"/>
        <color rgb="FF63C384"/>
      </dataBar>
      <extLst>
        <ext xmlns:x14="http://schemas.microsoft.com/office/spreadsheetml/2009/9/main" uri="{B025F937-C7B1-47D3-B67F-A62EFF666E3E}">
          <x14:id>{3345F4B9-998E-44D6-8A50-AD6AB3E16598}</x14:id>
        </ext>
      </extLst>
    </cfRule>
  </conditionalFormatting>
  <conditionalFormatting sqref="D23">
    <cfRule type="dataBar" priority="26">
      <dataBar>
        <cfvo type="min"/>
        <cfvo type="max"/>
        <color rgb="FF638EC6"/>
      </dataBar>
      <extLst>
        <ext xmlns:x14="http://schemas.microsoft.com/office/spreadsheetml/2009/9/main" uri="{B025F937-C7B1-47D3-B67F-A62EFF666E3E}">
          <x14:id>{51D4DF6E-D3F1-42E2-BBF6-4CA5724F6DD3}</x14:id>
        </ext>
      </extLst>
    </cfRule>
  </conditionalFormatting>
  <conditionalFormatting sqref="H23">
    <cfRule type="dataBar" priority="25">
      <dataBar>
        <cfvo type="min"/>
        <cfvo type="max"/>
        <color rgb="FF63C384"/>
      </dataBar>
      <extLst>
        <ext xmlns:x14="http://schemas.microsoft.com/office/spreadsheetml/2009/9/main" uri="{B025F937-C7B1-47D3-B67F-A62EFF666E3E}">
          <x14:id>{D821A330-B8B8-47E6-877E-45F73AC25902}</x14:id>
        </ext>
      </extLst>
    </cfRule>
  </conditionalFormatting>
  <conditionalFormatting sqref="H6:H23">
    <cfRule type="dataBar" priority="24">
      <dataBar>
        <cfvo type="min"/>
        <cfvo type="max"/>
        <color rgb="FF63C384"/>
      </dataBar>
      <extLst>
        <ext xmlns:x14="http://schemas.microsoft.com/office/spreadsheetml/2009/9/main" uri="{B025F937-C7B1-47D3-B67F-A62EFF666E3E}">
          <x14:id>{1B1D07FB-5559-4D47-9DA4-051B7B426648}</x14:id>
        </ext>
      </extLst>
    </cfRule>
  </conditionalFormatting>
  <conditionalFormatting sqref="D6:D23">
    <cfRule type="dataBar" priority="23">
      <dataBar>
        <cfvo type="min"/>
        <cfvo type="max"/>
        <color rgb="FF638EC6"/>
      </dataBar>
      <extLst>
        <ext xmlns:x14="http://schemas.microsoft.com/office/spreadsheetml/2009/9/main" uri="{B025F937-C7B1-47D3-B67F-A62EFF666E3E}">
          <x14:id>{FB29D04B-B241-4001-8866-F16A7FFF3DF7}</x14:id>
        </ext>
      </extLst>
    </cfRule>
  </conditionalFormatting>
  <conditionalFormatting sqref="D54">
    <cfRule type="dataBar" priority="22">
      <dataBar>
        <cfvo type="min"/>
        <cfvo type="max"/>
        <color rgb="FF638EC6"/>
      </dataBar>
      <extLst>
        <ext xmlns:x14="http://schemas.microsoft.com/office/spreadsheetml/2009/9/main" uri="{B025F937-C7B1-47D3-B67F-A62EFF666E3E}">
          <x14:id>{F57597D2-EEDA-4422-85DC-60AD2660C3A3}</x14:id>
        </ext>
      </extLst>
    </cfRule>
  </conditionalFormatting>
  <conditionalFormatting sqref="H54">
    <cfRule type="dataBar" priority="21">
      <dataBar>
        <cfvo type="min"/>
        <cfvo type="max"/>
        <color rgb="FF63C384"/>
      </dataBar>
      <extLst>
        <ext xmlns:x14="http://schemas.microsoft.com/office/spreadsheetml/2009/9/main" uri="{B025F937-C7B1-47D3-B67F-A62EFF666E3E}">
          <x14:id>{226F1BC3-C2D4-4335-8B51-EFCEE21022AF}</x14:id>
        </ext>
      </extLst>
    </cfRule>
  </conditionalFormatting>
  <conditionalFormatting sqref="H54">
    <cfRule type="dataBar" priority="20">
      <dataBar>
        <cfvo type="min"/>
        <cfvo type="max"/>
        <color rgb="FF63C384"/>
      </dataBar>
      <extLst>
        <ext xmlns:x14="http://schemas.microsoft.com/office/spreadsheetml/2009/9/main" uri="{B025F937-C7B1-47D3-B67F-A62EFF666E3E}">
          <x14:id>{F396101F-1C61-4852-B153-FF1929ABCB45}</x14:id>
        </ext>
      </extLst>
    </cfRule>
  </conditionalFormatting>
  <conditionalFormatting sqref="D54">
    <cfRule type="dataBar" priority="19">
      <dataBar>
        <cfvo type="min"/>
        <cfvo type="max"/>
        <color rgb="FF638EC6"/>
      </dataBar>
      <extLst>
        <ext xmlns:x14="http://schemas.microsoft.com/office/spreadsheetml/2009/9/main" uri="{B025F937-C7B1-47D3-B67F-A62EFF666E3E}">
          <x14:id>{E45D5283-EF6F-41EC-B47B-0A33841C9241}</x14:id>
        </ext>
      </extLst>
    </cfRule>
  </conditionalFormatting>
  <conditionalFormatting sqref="D54">
    <cfRule type="dataBar" priority="18">
      <dataBar>
        <cfvo type="min"/>
        <cfvo type="max"/>
        <color rgb="FF638EC6"/>
      </dataBar>
      <extLst>
        <ext xmlns:x14="http://schemas.microsoft.com/office/spreadsheetml/2009/9/main" uri="{B025F937-C7B1-47D3-B67F-A62EFF666E3E}">
          <x14:id>{D5726195-8573-4E11-AEA2-A33123695BBB}</x14:id>
        </ext>
      </extLst>
    </cfRule>
  </conditionalFormatting>
  <conditionalFormatting sqref="H54">
    <cfRule type="dataBar" priority="17">
      <dataBar>
        <cfvo type="min"/>
        <cfvo type="max"/>
        <color rgb="FF63C384"/>
      </dataBar>
      <extLst>
        <ext xmlns:x14="http://schemas.microsoft.com/office/spreadsheetml/2009/9/main" uri="{B025F937-C7B1-47D3-B67F-A62EFF666E3E}">
          <x14:id>{760974CB-E918-4514-A6E7-79C8F13B2D70}</x14:id>
        </ext>
      </extLst>
    </cfRule>
  </conditionalFormatting>
  <conditionalFormatting sqref="D28:D53">
    <cfRule type="dataBar" priority="4">
      <dataBar>
        <cfvo type="min"/>
        <cfvo type="max"/>
        <color rgb="FF638EC6"/>
      </dataBar>
      <extLst>
        <ext xmlns:x14="http://schemas.microsoft.com/office/spreadsheetml/2009/9/main" uri="{B025F937-C7B1-47D3-B67F-A62EFF666E3E}">
          <x14:id>{2A0CF27D-942D-48E1-9C66-08B5A2FE7CBF}</x14:id>
        </ext>
      </extLst>
    </cfRule>
  </conditionalFormatting>
  <conditionalFormatting sqref="H28:H53">
    <cfRule type="dataBar" priority="3">
      <dataBar>
        <cfvo type="min"/>
        <cfvo type="max"/>
        <color rgb="FF63C384"/>
      </dataBar>
      <extLst>
        <ext xmlns:x14="http://schemas.microsoft.com/office/spreadsheetml/2009/9/main" uri="{B025F937-C7B1-47D3-B67F-A62EFF666E3E}">
          <x14:id>{783F7EF9-8D71-4173-B37A-F4B871462E1B}</x14:id>
        </ext>
      </extLst>
    </cfRule>
  </conditionalFormatting>
  <conditionalFormatting sqref="H28:H53">
    <cfRule type="dataBar" priority="2">
      <dataBar>
        <cfvo type="min"/>
        <cfvo type="max"/>
        <color rgb="FF63C384"/>
      </dataBar>
      <extLst>
        <ext xmlns:x14="http://schemas.microsoft.com/office/spreadsheetml/2009/9/main" uri="{B025F937-C7B1-47D3-B67F-A62EFF666E3E}">
          <x14:id>{9D0A6BDD-5EEC-41CB-ACE0-7865D26B3660}</x14:id>
        </ext>
      </extLst>
    </cfRule>
  </conditionalFormatting>
  <conditionalFormatting sqref="D28:D53">
    <cfRule type="dataBar" priority="1">
      <dataBar>
        <cfvo type="min"/>
        <cfvo type="max"/>
        <color rgb="FF638EC6"/>
      </dataBar>
      <extLst>
        <ext xmlns:x14="http://schemas.microsoft.com/office/spreadsheetml/2009/9/main" uri="{B025F937-C7B1-47D3-B67F-A62EFF666E3E}">
          <x14:id>{26F2D021-0C44-48B4-BA2D-7F995FA7138C}</x14:id>
        </ext>
      </extLst>
    </cfRule>
  </conditionalFormatting>
  <dataValidations disablePrompts="1" count="1">
    <dataValidation type="list" allowBlank="1" showInputMessage="1" showErrorMessage="1" sqref="A3" xr:uid="{C7830B90-50B7-4E0E-A219-031FD208A9FE}">
      <formula1>liste_an</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2D076E0C-EBD5-4391-A9B7-921568F55890}">
            <x14:dataBar minLength="0" maxLength="100" border="1" negativeBarBorderColorSameAsPositive="0">
              <x14:cfvo type="autoMin"/>
              <x14:cfvo type="autoMax"/>
              <x14:borderColor rgb="FF638EC6"/>
              <x14:negativeFillColor rgb="FFFF0000"/>
              <x14:negativeBorderColor rgb="FFFF0000"/>
              <x14:axisColor rgb="FF000000"/>
            </x14:dataBar>
          </x14:cfRule>
          <xm:sqref>D6:D22</xm:sqref>
        </x14:conditionalFormatting>
        <x14:conditionalFormatting xmlns:xm="http://schemas.microsoft.com/office/excel/2006/main">
          <x14:cfRule type="dataBar" id="{3345F4B9-998E-44D6-8A50-AD6AB3E16598}">
            <x14:dataBar minLength="0" maxLength="100" border="1" negativeBarBorderColorSameAsPositive="0">
              <x14:cfvo type="autoMin"/>
              <x14:cfvo type="autoMax"/>
              <x14:borderColor rgb="FF63C384"/>
              <x14:negativeFillColor rgb="FFFF0000"/>
              <x14:negativeBorderColor rgb="FFFF0000"/>
              <x14:axisColor rgb="FF000000"/>
            </x14:dataBar>
          </x14:cfRule>
          <xm:sqref>H6:H22</xm:sqref>
        </x14:conditionalFormatting>
        <x14:conditionalFormatting xmlns:xm="http://schemas.microsoft.com/office/excel/2006/main">
          <x14:cfRule type="dataBar" id="{51D4DF6E-D3F1-42E2-BBF6-4CA5724F6DD3}">
            <x14:dataBar minLength="0" maxLength="100" border="1" negativeBarBorderColorSameAsPositive="0">
              <x14:cfvo type="autoMin"/>
              <x14:cfvo type="autoMax"/>
              <x14:borderColor rgb="FF638EC6"/>
              <x14:negativeFillColor rgb="FFFF0000"/>
              <x14:negativeBorderColor rgb="FFFF0000"/>
              <x14:axisColor rgb="FF000000"/>
            </x14:dataBar>
          </x14:cfRule>
          <xm:sqref>D23</xm:sqref>
        </x14:conditionalFormatting>
        <x14:conditionalFormatting xmlns:xm="http://schemas.microsoft.com/office/excel/2006/main">
          <x14:cfRule type="dataBar" id="{D821A330-B8B8-47E6-877E-45F73AC25902}">
            <x14:dataBar minLength="0" maxLength="100" border="1" negativeBarBorderColorSameAsPositive="0">
              <x14:cfvo type="autoMin"/>
              <x14:cfvo type="autoMax"/>
              <x14:borderColor rgb="FF63C384"/>
              <x14:negativeFillColor rgb="FFFF0000"/>
              <x14:negativeBorderColor rgb="FFFF0000"/>
              <x14:axisColor rgb="FF000000"/>
            </x14:dataBar>
          </x14:cfRule>
          <xm:sqref>H23</xm:sqref>
        </x14:conditionalFormatting>
        <x14:conditionalFormatting xmlns:xm="http://schemas.microsoft.com/office/excel/2006/main">
          <x14:cfRule type="dataBar" id="{1B1D07FB-5559-4D47-9DA4-051B7B426648}">
            <x14:dataBar minLength="0" maxLength="100" border="1" negativeBarBorderColorSameAsPositive="0">
              <x14:cfvo type="autoMin"/>
              <x14:cfvo type="autoMax"/>
              <x14:borderColor rgb="FF63C384"/>
              <x14:negativeFillColor rgb="FFFF0000"/>
              <x14:negativeBorderColor rgb="FFFF0000"/>
              <x14:axisColor rgb="FF000000"/>
            </x14:dataBar>
          </x14:cfRule>
          <xm:sqref>H6:H23</xm:sqref>
        </x14:conditionalFormatting>
        <x14:conditionalFormatting xmlns:xm="http://schemas.microsoft.com/office/excel/2006/main">
          <x14:cfRule type="dataBar" id="{FB29D04B-B241-4001-8866-F16A7FFF3DF7}">
            <x14:dataBar minLength="0" maxLength="100" border="1" negativeBarBorderColorSameAsPositive="0">
              <x14:cfvo type="autoMin"/>
              <x14:cfvo type="autoMax"/>
              <x14:borderColor rgb="FF638EC6"/>
              <x14:negativeFillColor rgb="FFFF0000"/>
              <x14:negativeBorderColor rgb="FFFF0000"/>
              <x14:axisColor rgb="FF000000"/>
            </x14:dataBar>
          </x14:cfRule>
          <xm:sqref>D6:D23</xm:sqref>
        </x14:conditionalFormatting>
        <x14:conditionalFormatting xmlns:xm="http://schemas.microsoft.com/office/excel/2006/main">
          <x14:cfRule type="dataBar" id="{F57597D2-EEDA-4422-85DC-60AD2660C3A3}">
            <x14:dataBar minLength="0" maxLength="100" border="1" negativeBarBorderColorSameAsPositive="0">
              <x14:cfvo type="autoMin"/>
              <x14:cfvo type="autoMax"/>
              <x14:borderColor rgb="FF638EC6"/>
              <x14:negativeFillColor rgb="FFFF0000"/>
              <x14:negativeBorderColor rgb="FFFF0000"/>
              <x14:axisColor rgb="FF000000"/>
            </x14:dataBar>
          </x14:cfRule>
          <xm:sqref>D54</xm:sqref>
        </x14:conditionalFormatting>
        <x14:conditionalFormatting xmlns:xm="http://schemas.microsoft.com/office/excel/2006/main">
          <x14:cfRule type="dataBar" id="{226F1BC3-C2D4-4335-8B51-EFCEE21022AF}">
            <x14:dataBar minLength="0" maxLength="100" border="1" negativeBarBorderColorSameAsPositive="0">
              <x14:cfvo type="autoMin"/>
              <x14:cfvo type="autoMax"/>
              <x14:borderColor rgb="FF63C384"/>
              <x14:negativeFillColor rgb="FFFF0000"/>
              <x14:negativeBorderColor rgb="FFFF0000"/>
              <x14:axisColor rgb="FF000000"/>
            </x14:dataBar>
          </x14:cfRule>
          <xm:sqref>H54</xm:sqref>
        </x14:conditionalFormatting>
        <x14:conditionalFormatting xmlns:xm="http://schemas.microsoft.com/office/excel/2006/main">
          <x14:cfRule type="dataBar" id="{F396101F-1C61-4852-B153-FF1929ABCB45}">
            <x14:dataBar minLength="0" maxLength="100" border="1" negativeBarBorderColorSameAsPositive="0">
              <x14:cfvo type="autoMin"/>
              <x14:cfvo type="autoMax"/>
              <x14:borderColor rgb="FF63C384"/>
              <x14:negativeFillColor rgb="FFFF0000"/>
              <x14:negativeBorderColor rgb="FFFF0000"/>
              <x14:axisColor rgb="FF000000"/>
            </x14:dataBar>
          </x14:cfRule>
          <xm:sqref>H54</xm:sqref>
        </x14:conditionalFormatting>
        <x14:conditionalFormatting xmlns:xm="http://schemas.microsoft.com/office/excel/2006/main">
          <x14:cfRule type="dataBar" id="{E45D5283-EF6F-41EC-B47B-0A33841C9241}">
            <x14:dataBar minLength="0" maxLength="100" border="1" negativeBarBorderColorSameAsPositive="0">
              <x14:cfvo type="autoMin"/>
              <x14:cfvo type="autoMax"/>
              <x14:borderColor rgb="FF638EC6"/>
              <x14:negativeFillColor rgb="FFFF0000"/>
              <x14:negativeBorderColor rgb="FFFF0000"/>
              <x14:axisColor rgb="FF000000"/>
            </x14:dataBar>
          </x14:cfRule>
          <xm:sqref>D54</xm:sqref>
        </x14:conditionalFormatting>
        <x14:conditionalFormatting xmlns:xm="http://schemas.microsoft.com/office/excel/2006/main">
          <x14:cfRule type="dataBar" id="{D5726195-8573-4E11-AEA2-A33123695BBB}">
            <x14:dataBar minLength="0" maxLength="100" border="1" negativeBarBorderColorSameAsPositive="0">
              <x14:cfvo type="autoMin"/>
              <x14:cfvo type="autoMax"/>
              <x14:borderColor rgb="FF638EC6"/>
              <x14:negativeFillColor rgb="FFFF0000"/>
              <x14:negativeBorderColor rgb="FFFF0000"/>
              <x14:axisColor rgb="FF000000"/>
            </x14:dataBar>
          </x14:cfRule>
          <xm:sqref>D54</xm:sqref>
        </x14:conditionalFormatting>
        <x14:conditionalFormatting xmlns:xm="http://schemas.microsoft.com/office/excel/2006/main">
          <x14:cfRule type="dataBar" id="{760974CB-E918-4514-A6E7-79C8F13B2D70}">
            <x14:dataBar minLength="0" maxLength="100" border="1" negativeBarBorderColorSameAsPositive="0">
              <x14:cfvo type="autoMin"/>
              <x14:cfvo type="autoMax"/>
              <x14:borderColor rgb="FF63C384"/>
              <x14:negativeFillColor rgb="FFFF0000"/>
              <x14:negativeBorderColor rgb="FFFF0000"/>
              <x14:axisColor rgb="FF000000"/>
            </x14:dataBar>
          </x14:cfRule>
          <xm:sqref>H54</xm:sqref>
        </x14:conditionalFormatting>
        <x14:conditionalFormatting xmlns:xm="http://schemas.microsoft.com/office/excel/2006/main">
          <x14:cfRule type="dataBar" id="{2A0CF27D-942D-48E1-9C66-08B5A2FE7CBF}">
            <x14:dataBar minLength="0" maxLength="100" border="1" negativeBarBorderColorSameAsPositive="0">
              <x14:cfvo type="autoMin"/>
              <x14:cfvo type="autoMax"/>
              <x14:borderColor rgb="FF638EC6"/>
              <x14:negativeFillColor rgb="FFFF0000"/>
              <x14:negativeBorderColor rgb="FFFF0000"/>
              <x14:axisColor rgb="FF000000"/>
            </x14:dataBar>
          </x14:cfRule>
          <xm:sqref>D28:D53</xm:sqref>
        </x14:conditionalFormatting>
        <x14:conditionalFormatting xmlns:xm="http://schemas.microsoft.com/office/excel/2006/main">
          <x14:cfRule type="dataBar" id="{783F7EF9-8D71-4173-B37A-F4B871462E1B}">
            <x14:dataBar minLength="0" maxLength="100" border="1" negativeBarBorderColorSameAsPositive="0">
              <x14:cfvo type="autoMin"/>
              <x14:cfvo type="autoMax"/>
              <x14:borderColor rgb="FF63C384"/>
              <x14:negativeFillColor rgb="FFFF0000"/>
              <x14:negativeBorderColor rgb="FFFF0000"/>
              <x14:axisColor rgb="FF000000"/>
            </x14:dataBar>
          </x14:cfRule>
          <xm:sqref>H28:H53</xm:sqref>
        </x14:conditionalFormatting>
        <x14:conditionalFormatting xmlns:xm="http://schemas.microsoft.com/office/excel/2006/main">
          <x14:cfRule type="dataBar" id="{9D0A6BDD-5EEC-41CB-ACE0-7865D26B3660}">
            <x14:dataBar minLength="0" maxLength="100" border="1" negativeBarBorderColorSameAsPositive="0">
              <x14:cfvo type="autoMin"/>
              <x14:cfvo type="autoMax"/>
              <x14:borderColor rgb="FF63C384"/>
              <x14:negativeFillColor rgb="FFFF0000"/>
              <x14:negativeBorderColor rgb="FFFF0000"/>
              <x14:axisColor rgb="FF000000"/>
            </x14:dataBar>
          </x14:cfRule>
          <xm:sqref>H28:H53</xm:sqref>
        </x14:conditionalFormatting>
        <x14:conditionalFormatting xmlns:xm="http://schemas.microsoft.com/office/excel/2006/main">
          <x14:cfRule type="dataBar" id="{26F2D021-0C44-48B4-BA2D-7F995FA7138C}">
            <x14:dataBar minLength="0" maxLength="100" border="1" negativeBarBorderColorSameAsPositive="0">
              <x14:cfvo type="autoMin"/>
              <x14:cfvo type="autoMax"/>
              <x14:borderColor rgb="FF638EC6"/>
              <x14:negativeFillColor rgb="FFFF0000"/>
              <x14:negativeBorderColor rgb="FFFF0000"/>
              <x14:axisColor rgb="FF000000"/>
            </x14:dataBar>
          </x14:cfRule>
          <xm:sqref>D28:D53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906A-D3B3-4E70-86D3-32E209C07603}">
  <sheetPr>
    <tabColor theme="9" tint="0.59999389629810485"/>
  </sheetPr>
  <dimension ref="A1:M54"/>
  <sheetViews>
    <sheetView workbookViewId="0">
      <selection activeCell="B32" sqref="B32"/>
    </sheetView>
  </sheetViews>
  <sheetFormatPr baseColWidth="10" defaultRowHeight="14.4" x14ac:dyDescent="0.3"/>
  <cols>
    <col min="5" max="5" width="23.6640625" bestFit="1" customWidth="1"/>
  </cols>
  <sheetData>
    <row r="1" spans="1:13" x14ac:dyDescent="0.3">
      <c r="A1" s="69" t="s">
        <v>140</v>
      </c>
      <c r="B1" s="69" t="s">
        <v>141</v>
      </c>
      <c r="C1" s="69" t="s">
        <v>133</v>
      </c>
      <c r="D1" s="69" t="s">
        <v>142</v>
      </c>
      <c r="E1" s="69" t="s">
        <v>143</v>
      </c>
      <c r="F1" s="69" t="s">
        <v>144</v>
      </c>
      <c r="G1" s="69" t="s">
        <v>145</v>
      </c>
      <c r="H1" s="69" t="s">
        <v>146</v>
      </c>
      <c r="I1" s="69" t="s">
        <v>216</v>
      </c>
      <c r="J1" s="69" t="s">
        <v>147</v>
      </c>
      <c r="K1" s="69" t="s">
        <v>148</v>
      </c>
      <c r="L1" s="69" t="s">
        <v>149</v>
      </c>
      <c r="M1" s="69" t="s">
        <v>150</v>
      </c>
    </row>
    <row r="2" spans="1:13" x14ac:dyDescent="0.3">
      <c r="A2" s="97">
        <v>2022</v>
      </c>
      <c r="B2" s="98" t="s">
        <v>52</v>
      </c>
      <c r="C2" s="98" t="s">
        <v>53</v>
      </c>
      <c r="D2" s="98" t="s">
        <v>52</v>
      </c>
      <c r="E2" s="98" t="s">
        <v>53</v>
      </c>
      <c r="F2" s="97">
        <v>14982213.359682985</v>
      </c>
      <c r="G2" s="97">
        <v>2521</v>
      </c>
      <c r="H2" s="97">
        <v>17295</v>
      </c>
      <c r="I2" s="97">
        <v>14587829.749545045</v>
      </c>
      <c r="J2" s="97">
        <v>843.47093087858025</v>
      </c>
      <c r="K2" s="97">
        <v>97.367654560312005</v>
      </c>
      <c r="L2" s="97">
        <v>13222</v>
      </c>
      <c r="M2" s="97">
        <v>19.066707003479049</v>
      </c>
    </row>
    <row r="3" spans="1:13" x14ac:dyDescent="0.3">
      <c r="A3" s="97">
        <v>2022</v>
      </c>
      <c r="B3" s="98" t="s">
        <v>54</v>
      </c>
      <c r="C3" s="98" t="s">
        <v>55</v>
      </c>
      <c r="D3" s="98" t="s">
        <v>54</v>
      </c>
      <c r="E3" s="98" t="s">
        <v>55</v>
      </c>
      <c r="F3" s="97">
        <v>18282763.784474477</v>
      </c>
      <c r="G3" s="97">
        <v>2674</v>
      </c>
      <c r="H3" s="97">
        <v>20367</v>
      </c>
      <c r="I3" s="97">
        <v>17131405.58446227</v>
      </c>
      <c r="J3" s="97">
        <v>841.13544382885402</v>
      </c>
      <c r="K3" s="97">
        <v>93.702493706176256</v>
      </c>
      <c r="L3" s="97">
        <v>11910</v>
      </c>
      <c r="M3" s="97">
        <v>22.451721242653232</v>
      </c>
    </row>
    <row r="4" spans="1:13" x14ac:dyDescent="0.3">
      <c r="A4" s="97">
        <v>2022</v>
      </c>
      <c r="B4" s="98" t="s">
        <v>56</v>
      </c>
      <c r="C4" s="98" t="s">
        <v>57</v>
      </c>
      <c r="D4" s="98" t="s">
        <v>56</v>
      </c>
      <c r="E4" s="98" t="s">
        <v>57</v>
      </c>
      <c r="F4" s="97">
        <v>5861697.1609091759</v>
      </c>
      <c r="G4" s="97">
        <v>1006</v>
      </c>
      <c r="H4" s="97">
        <v>7530</v>
      </c>
      <c r="I4" s="97">
        <v>5779307.1609091759</v>
      </c>
      <c r="J4" s="97">
        <v>767.50427103707511</v>
      </c>
      <c r="K4" s="97">
        <v>98.59443438072087</v>
      </c>
      <c r="L4" s="97">
        <v>5716</v>
      </c>
      <c r="M4" s="97">
        <v>17.599720083974805</v>
      </c>
    </row>
    <row r="5" spans="1:13" x14ac:dyDescent="0.3">
      <c r="A5" s="97">
        <v>2022</v>
      </c>
      <c r="B5" s="98" t="s">
        <v>58</v>
      </c>
      <c r="C5" s="98" t="s">
        <v>59</v>
      </c>
      <c r="D5" s="98" t="s">
        <v>58</v>
      </c>
      <c r="E5" s="98" t="s">
        <v>59</v>
      </c>
      <c r="F5" s="97">
        <v>41409618.344724923</v>
      </c>
      <c r="G5" s="97">
        <v>5362</v>
      </c>
      <c r="H5" s="97">
        <v>53123</v>
      </c>
      <c r="I5" s="97">
        <v>40402425.254453927</v>
      </c>
      <c r="J5" s="97">
        <v>760.54487236138641</v>
      </c>
      <c r="K5" s="97">
        <v>97.567731530664304</v>
      </c>
      <c r="L5" s="97">
        <v>26174</v>
      </c>
      <c r="M5" s="97">
        <v>20.485978451898831</v>
      </c>
    </row>
    <row r="6" spans="1:13" x14ac:dyDescent="0.3">
      <c r="A6" s="97">
        <v>2022</v>
      </c>
      <c r="B6" s="98" t="s">
        <v>60</v>
      </c>
      <c r="C6" s="98" t="s">
        <v>61</v>
      </c>
      <c r="D6" s="98" t="s">
        <v>60</v>
      </c>
      <c r="E6" s="98" t="s">
        <v>61</v>
      </c>
      <c r="F6" s="97">
        <v>1356008571.3318429</v>
      </c>
      <c r="G6" s="97">
        <v>102762</v>
      </c>
      <c r="H6" s="97">
        <v>1537380</v>
      </c>
      <c r="I6" s="97">
        <v>1319786696.9071722</v>
      </c>
      <c r="J6" s="97">
        <v>858.4648537818706</v>
      </c>
      <c r="K6" s="97">
        <v>97.328787207510473</v>
      </c>
      <c r="L6" s="97">
        <v>481547</v>
      </c>
      <c r="M6" s="97">
        <v>21.339973045206388</v>
      </c>
    </row>
    <row r="7" spans="1:13" x14ac:dyDescent="0.3">
      <c r="A7" s="97">
        <v>2022</v>
      </c>
      <c r="B7" s="98" t="s">
        <v>62</v>
      </c>
      <c r="C7" s="98" t="s">
        <v>63</v>
      </c>
      <c r="D7" s="98" t="s">
        <v>62</v>
      </c>
      <c r="E7" s="98" t="s">
        <v>64</v>
      </c>
      <c r="F7" s="97">
        <v>188369412.80406716</v>
      </c>
      <c r="G7" s="97">
        <v>18477</v>
      </c>
      <c r="H7" s="97">
        <v>247024</v>
      </c>
      <c r="I7" s="97">
        <v>184043193.67395166</v>
      </c>
      <c r="J7" s="97">
        <v>745.04175170814028</v>
      </c>
      <c r="K7" s="97">
        <v>97.703332475418691</v>
      </c>
      <c r="L7" s="97">
        <v>68279</v>
      </c>
      <c r="M7" s="97">
        <v>27.061029013313025</v>
      </c>
    </row>
    <row r="8" spans="1:13" x14ac:dyDescent="0.3">
      <c r="A8" s="97">
        <v>2022</v>
      </c>
      <c r="B8" s="98" t="s">
        <v>65</v>
      </c>
      <c r="C8" s="98" t="s">
        <v>66</v>
      </c>
      <c r="D8" s="98" t="s">
        <v>67</v>
      </c>
      <c r="E8" s="98" t="s">
        <v>68</v>
      </c>
      <c r="F8" s="97">
        <v>102264160.60702279</v>
      </c>
      <c r="G8" s="97">
        <v>12649</v>
      </c>
      <c r="H8" s="97">
        <v>142849</v>
      </c>
      <c r="I8" s="97">
        <v>101108101.37487367</v>
      </c>
      <c r="J8" s="97">
        <v>707.79705405619688</v>
      </c>
      <c r="K8" s="97">
        <v>98.869536282029841</v>
      </c>
      <c r="L8" s="97">
        <v>45125</v>
      </c>
      <c r="M8" s="97">
        <v>28.031024930747922</v>
      </c>
    </row>
    <row r="9" spans="1:13" x14ac:dyDescent="0.3">
      <c r="A9" s="97">
        <v>2022</v>
      </c>
      <c r="B9" s="98" t="s">
        <v>65</v>
      </c>
      <c r="C9" s="98" t="s">
        <v>66</v>
      </c>
      <c r="D9" s="98" t="s">
        <v>69</v>
      </c>
      <c r="E9" s="98" t="s">
        <v>70</v>
      </c>
      <c r="F9" s="97">
        <v>85166971.359158769</v>
      </c>
      <c r="G9" s="97">
        <v>9186</v>
      </c>
      <c r="H9" s="97">
        <v>113639</v>
      </c>
      <c r="I9" s="97">
        <v>84012803.84912993</v>
      </c>
      <c r="J9" s="97">
        <v>739.29552221622794</v>
      </c>
      <c r="K9" s="97">
        <v>98.644817948073339</v>
      </c>
      <c r="L9" s="97">
        <v>30618</v>
      </c>
      <c r="M9" s="97">
        <v>30.001959631589258</v>
      </c>
    </row>
    <row r="10" spans="1:13" x14ac:dyDescent="0.3">
      <c r="A10" s="97">
        <v>2022</v>
      </c>
      <c r="B10" s="98" t="s">
        <v>71</v>
      </c>
      <c r="C10" s="98" t="s">
        <v>72</v>
      </c>
      <c r="D10" s="98" t="s">
        <v>73</v>
      </c>
      <c r="E10" s="98" t="s">
        <v>74</v>
      </c>
      <c r="F10" s="97">
        <v>154909369.14014351</v>
      </c>
      <c r="G10" s="97">
        <v>12384</v>
      </c>
      <c r="H10" s="97">
        <v>180785</v>
      </c>
      <c r="I10" s="97">
        <v>146876079.50979435</v>
      </c>
      <c r="J10" s="97">
        <v>812.4350997582452</v>
      </c>
      <c r="K10" s="97">
        <v>94.814200280499762</v>
      </c>
      <c r="L10" s="97">
        <v>46451</v>
      </c>
      <c r="M10" s="97">
        <v>26.660351768530276</v>
      </c>
    </row>
    <row r="11" spans="1:13" x14ac:dyDescent="0.3">
      <c r="A11" s="97">
        <v>2022</v>
      </c>
      <c r="B11" s="98" t="s">
        <v>71</v>
      </c>
      <c r="C11" s="98" t="s">
        <v>72</v>
      </c>
      <c r="D11" s="98" t="s">
        <v>75</v>
      </c>
      <c r="E11" s="98" t="s">
        <v>76</v>
      </c>
      <c r="F11" s="97">
        <v>95772434.149121314</v>
      </c>
      <c r="G11" s="97">
        <v>10899</v>
      </c>
      <c r="H11" s="97">
        <v>141614</v>
      </c>
      <c r="I11" s="97">
        <v>93955692.949536353</v>
      </c>
      <c r="J11" s="97">
        <v>663.46330835606898</v>
      </c>
      <c r="K11" s="97">
        <v>98.103064607550621</v>
      </c>
      <c r="L11" s="97">
        <v>41933</v>
      </c>
      <c r="M11" s="97">
        <v>25.991462571244604</v>
      </c>
    </row>
    <row r="12" spans="1:13" x14ac:dyDescent="0.3">
      <c r="A12" s="97">
        <v>2022</v>
      </c>
      <c r="B12" s="98" t="s">
        <v>77</v>
      </c>
      <c r="C12" s="98" t="s">
        <v>78</v>
      </c>
      <c r="D12" s="98" t="s">
        <v>79</v>
      </c>
      <c r="E12" s="98" t="s">
        <v>80</v>
      </c>
      <c r="F12" s="97">
        <v>111004634.55325627</v>
      </c>
      <c r="G12" s="97">
        <v>10673</v>
      </c>
      <c r="H12" s="97">
        <v>154783</v>
      </c>
      <c r="I12" s="97">
        <v>108533277.19345403</v>
      </c>
      <c r="J12" s="97">
        <v>701.19636648374842</v>
      </c>
      <c r="K12" s="97">
        <v>97.773644884514638</v>
      </c>
      <c r="L12" s="97">
        <v>42902</v>
      </c>
      <c r="M12" s="97">
        <v>24.877628082606869</v>
      </c>
    </row>
    <row r="13" spans="1:13" x14ac:dyDescent="0.3">
      <c r="A13" s="97">
        <v>2022</v>
      </c>
      <c r="B13" s="98" t="s">
        <v>77</v>
      </c>
      <c r="C13" s="98" t="s">
        <v>78</v>
      </c>
      <c r="D13" s="98" t="s">
        <v>81</v>
      </c>
      <c r="E13" s="98" t="s">
        <v>82</v>
      </c>
      <c r="F13" s="97">
        <v>294007615.43327582</v>
      </c>
      <c r="G13" s="97">
        <v>25379</v>
      </c>
      <c r="H13" s="97">
        <v>407708</v>
      </c>
      <c r="I13" s="97">
        <v>287372402.26223624</v>
      </c>
      <c r="J13" s="97">
        <v>704.84857364151856</v>
      </c>
      <c r="K13" s="97">
        <v>97.74318322970602</v>
      </c>
      <c r="L13" s="97">
        <v>96729</v>
      </c>
      <c r="M13" s="97">
        <v>26.237219448148952</v>
      </c>
    </row>
    <row r="14" spans="1:13" x14ac:dyDescent="0.3">
      <c r="A14" s="97">
        <v>2022</v>
      </c>
      <c r="B14" s="98" t="s">
        <v>83</v>
      </c>
      <c r="C14" s="98" t="s">
        <v>84</v>
      </c>
      <c r="D14" s="98" t="s">
        <v>85</v>
      </c>
      <c r="E14" s="98" t="s">
        <v>86</v>
      </c>
      <c r="F14" s="97">
        <v>83237134.545400724</v>
      </c>
      <c r="G14" s="97">
        <v>9096</v>
      </c>
      <c r="H14" s="97">
        <v>113049</v>
      </c>
      <c r="I14" s="97">
        <v>81707717.605215177</v>
      </c>
      <c r="J14" s="97">
        <v>722.76373612517739</v>
      </c>
      <c r="K14" s="97">
        <v>98.162578579214127</v>
      </c>
      <c r="L14" s="97">
        <v>33581</v>
      </c>
      <c r="M14" s="97">
        <v>27.086745481075607</v>
      </c>
    </row>
    <row r="15" spans="1:13" x14ac:dyDescent="0.3">
      <c r="A15" s="97">
        <v>2022</v>
      </c>
      <c r="B15" s="98" t="s">
        <v>83</v>
      </c>
      <c r="C15" s="98" t="s">
        <v>84</v>
      </c>
      <c r="D15" s="98" t="s">
        <v>87</v>
      </c>
      <c r="E15" s="98" t="s">
        <v>88</v>
      </c>
      <c r="F15" s="97">
        <v>161061093.37539801</v>
      </c>
      <c r="G15" s="97">
        <v>15887</v>
      </c>
      <c r="H15" s="97">
        <v>206203</v>
      </c>
      <c r="I15" s="97">
        <v>158752490.07257685</v>
      </c>
      <c r="J15" s="97">
        <v>769.88448311895002</v>
      </c>
      <c r="K15" s="97">
        <v>98.566628814917877</v>
      </c>
      <c r="L15" s="97">
        <v>56465</v>
      </c>
      <c r="M15" s="97">
        <v>28.136013459665278</v>
      </c>
    </row>
    <row r="16" spans="1:13" x14ac:dyDescent="0.3">
      <c r="A16" s="97">
        <v>2022</v>
      </c>
      <c r="B16" s="98" t="s">
        <v>83</v>
      </c>
      <c r="C16" s="98" t="s">
        <v>84</v>
      </c>
      <c r="D16" s="98" t="s">
        <v>89</v>
      </c>
      <c r="E16" s="98" t="s">
        <v>90</v>
      </c>
      <c r="F16" s="97">
        <v>192111359.27921027</v>
      </c>
      <c r="G16" s="97">
        <v>18011</v>
      </c>
      <c r="H16" s="97">
        <v>222119</v>
      </c>
      <c r="I16" s="97">
        <v>186399094.97982424</v>
      </c>
      <c r="J16" s="97">
        <v>839.18572918041343</v>
      </c>
      <c r="K16" s="97">
        <v>97.026586912498004</v>
      </c>
      <c r="L16" s="97">
        <v>57949</v>
      </c>
      <c r="M16" s="97">
        <v>31.080777925417173</v>
      </c>
    </row>
    <row r="17" spans="1:13" x14ac:dyDescent="0.3">
      <c r="A17" s="97">
        <v>2022</v>
      </c>
      <c r="B17" s="98" t="s">
        <v>91</v>
      </c>
      <c r="C17" s="98" t="s">
        <v>92</v>
      </c>
      <c r="D17" s="98" t="s">
        <v>91</v>
      </c>
      <c r="E17" s="98" t="s">
        <v>92</v>
      </c>
      <c r="F17" s="97">
        <v>312964828.66271663</v>
      </c>
      <c r="G17" s="97">
        <v>31805</v>
      </c>
      <c r="H17" s="97">
        <v>425119</v>
      </c>
      <c r="I17" s="97">
        <v>306881230.12505597</v>
      </c>
      <c r="J17" s="97">
        <v>721.87135866676385</v>
      </c>
      <c r="K17" s="97">
        <v>98.05613986604962</v>
      </c>
      <c r="L17" s="97">
        <v>109436</v>
      </c>
      <c r="M17" s="97">
        <v>29.06264848861435</v>
      </c>
    </row>
    <row r="18" spans="1:13" x14ac:dyDescent="0.3">
      <c r="A18" s="97">
        <v>2022</v>
      </c>
      <c r="B18" s="98" t="s">
        <v>93</v>
      </c>
      <c r="C18" s="98" t="s">
        <v>94</v>
      </c>
      <c r="D18" s="98" t="s">
        <v>93</v>
      </c>
      <c r="E18" s="98" t="s">
        <v>94</v>
      </c>
      <c r="F18" s="97">
        <v>216345272.35406676</v>
      </c>
      <c r="G18" s="97">
        <v>27814</v>
      </c>
      <c r="H18" s="97">
        <v>309690</v>
      </c>
      <c r="I18" s="97">
        <v>213361921.89429656</v>
      </c>
      <c r="J18" s="97">
        <v>688.95321739254268</v>
      </c>
      <c r="K18" s="97">
        <v>98.621023502243347</v>
      </c>
      <c r="L18" s="97">
        <v>97807</v>
      </c>
      <c r="M18" s="97">
        <v>28.437637387917018</v>
      </c>
    </row>
    <row r="19" spans="1:13" x14ac:dyDescent="0.3">
      <c r="A19" s="97">
        <v>2022</v>
      </c>
      <c r="B19" s="98" t="s">
        <v>95</v>
      </c>
      <c r="C19" s="98" t="s">
        <v>96</v>
      </c>
      <c r="D19" s="98" t="s">
        <v>97</v>
      </c>
      <c r="E19" s="98" t="s">
        <v>98</v>
      </c>
      <c r="F19" s="97">
        <v>117922626.46977744</v>
      </c>
      <c r="G19" s="97">
        <v>13813</v>
      </c>
      <c r="H19" s="97">
        <v>159756</v>
      </c>
      <c r="I19" s="97">
        <v>115292511.59947523</v>
      </c>
      <c r="J19" s="97">
        <v>721.67875760206334</v>
      </c>
      <c r="K19" s="97">
        <v>97.769626619556107</v>
      </c>
      <c r="L19" s="97">
        <v>51381</v>
      </c>
      <c r="M19" s="97">
        <v>26.883478328565037</v>
      </c>
    </row>
    <row r="20" spans="1:13" x14ac:dyDescent="0.3">
      <c r="A20" s="97">
        <v>2022</v>
      </c>
      <c r="B20" s="98" t="s">
        <v>95</v>
      </c>
      <c r="C20" s="98" t="s">
        <v>96</v>
      </c>
      <c r="D20" s="98" t="s">
        <v>99</v>
      </c>
      <c r="E20" s="98" t="s">
        <v>100</v>
      </c>
      <c r="F20" s="97">
        <v>249878112.3912726</v>
      </c>
      <c r="G20" s="97">
        <v>31114</v>
      </c>
      <c r="H20" s="97">
        <v>312833</v>
      </c>
      <c r="I20" s="97">
        <v>240362763.12272361</v>
      </c>
      <c r="J20" s="97">
        <v>768.34209665452045</v>
      </c>
      <c r="K20" s="97">
        <v>96.192003702329345</v>
      </c>
      <c r="L20" s="97">
        <v>118491</v>
      </c>
      <c r="M20" s="97">
        <v>26.2585344034568</v>
      </c>
    </row>
    <row r="21" spans="1:13" x14ac:dyDescent="0.3">
      <c r="A21" s="97">
        <v>2022</v>
      </c>
      <c r="B21" s="98" t="s">
        <v>95</v>
      </c>
      <c r="C21" s="98" t="s">
        <v>96</v>
      </c>
      <c r="D21" s="98" t="s">
        <v>101</v>
      </c>
      <c r="E21" s="98" t="s">
        <v>102</v>
      </c>
      <c r="F21" s="97">
        <v>37938007.397108182</v>
      </c>
      <c r="G21" s="97">
        <v>5349</v>
      </c>
      <c r="H21" s="97">
        <v>54976</v>
      </c>
      <c r="I21" s="97">
        <v>36830711.267866239</v>
      </c>
      <c r="J21" s="97">
        <v>669.94163394692669</v>
      </c>
      <c r="K21" s="97">
        <v>97.081301298585473</v>
      </c>
      <c r="L21" s="97">
        <v>19920</v>
      </c>
      <c r="M21" s="97">
        <v>26.852409638554214</v>
      </c>
    </row>
    <row r="22" spans="1:13" x14ac:dyDescent="0.3">
      <c r="A22" s="97">
        <v>2022</v>
      </c>
      <c r="B22" s="98" t="s">
        <v>103</v>
      </c>
      <c r="C22" s="98" t="s">
        <v>104</v>
      </c>
      <c r="D22" s="98" t="s">
        <v>105</v>
      </c>
      <c r="E22" s="98" t="s">
        <v>106</v>
      </c>
      <c r="F22" s="97">
        <v>249606899.16002429</v>
      </c>
      <c r="G22" s="97">
        <v>26391</v>
      </c>
      <c r="H22" s="97">
        <v>308158</v>
      </c>
      <c r="I22" s="97">
        <v>244622736.81181109</v>
      </c>
      <c r="J22" s="97">
        <v>793.82244436883377</v>
      </c>
      <c r="K22" s="97">
        <v>98.003195278261188</v>
      </c>
      <c r="L22" s="97">
        <v>97660</v>
      </c>
      <c r="M22" s="97">
        <v>27.023346303501945</v>
      </c>
    </row>
    <row r="23" spans="1:13" x14ac:dyDescent="0.3">
      <c r="A23" s="97">
        <v>2022</v>
      </c>
      <c r="B23" s="98" t="s">
        <v>103</v>
      </c>
      <c r="C23" s="98" t="s">
        <v>104</v>
      </c>
      <c r="D23" s="98" t="s">
        <v>107</v>
      </c>
      <c r="E23" s="98" t="s">
        <v>108</v>
      </c>
      <c r="F23" s="97">
        <v>163819524.34970093</v>
      </c>
      <c r="G23" s="97">
        <v>24969</v>
      </c>
      <c r="H23" s="97">
        <v>211935</v>
      </c>
      <c r="I23" s="97">
        <v>158373030.28958893</v>
      </c>
      <c r="J23" s="97">
        <v>747.27171203241051</v>
      </c>
      <c r="K23" s="97">
        <v>96.675308342071901</v>
      </c>
      <c r="L23" s="97">
        <v>97532</v>
      </c>
      <c r="M23" s="97">
        <v>25.600828446048475</v>
      </c>
    </row>
    <row r="24" spans="1:13" x14ac:dyDescent="0.3">
      <c r="A24" s="97">
        <v>2022</v>
      </c>
      <c r="B24" s="98" t="s">
        <v>109</v>
      </c>
      <c r="C24" s="98" t="s">
        <v>110</v>
      </c>
      <c r="D24" s="98" t="s">
        <v>111</v>
      </c>
      <c r="E24" s="98" t="s">
        <v>112</v>
      </c>
      <c r="F24" s="97">
        <v>624198992.11174369</v>
      </c>
      <c r="G24" s="97">
        <v>65865</v>
      </c>
      <c r="H24" s="97">
        <v>774430</v>
      </c>
      <c r="I24" s="97">
        <v>607647811.70119286</v>
      </c>
      <c r="J24" s="97">
        <v>784.63878168613417</v>
      </c>
      <c r="K24" s="97">
        <v>97.348412826724356</v>
      </c>
      <c r="L24" s="97">
        <v>233514</v>
      </c>
      <c r="M24" s="97">
        <v>28.206017626352171</v>
      </c>
    </row>
    <row r="25" spans="1:13" x14ac:dyDescent="0.3">
      <c r="A25" s="97">
        <v>2022</v>
      </c>
      <c r="B25" s="98" t="s">
        <v>109</v>
      </c>
      <c r="C25" s="98" t="s">
        <v>110</v>
      </c>
      <c r="D25" s="98" t="s">
        <v>113</v>
      </c>
      <c r="E25" s="98" t="s">
        <v>114</v>
      </c>
      <c r="F25" s="97">
        <v>91009330.84067589</v>
      </c>
      <c r="G25" s="97">
        <v>11258</v>
      </c>
      <c r="H25" s="97">
        <v>123402</v>
      </c>
      <c r="I25" s="97">
        <v>88481430.111321032</v>
      </c>
      <c r="J25" s="97">
        <v>717.01779639974256</v>
      </c>
      <c r="K25" s="97">
        <v>97.222371919446047</v>
      </c>
      <c r="L25" s="97">
        <v>39627</v>
      </c>
      <c r="M25" s="97">
        <v>28.409922527569588</v>
      </c>
    </row>
    <row r="26" spans="1:13" x14ac:dyDescent="0.3">
      <c r="A26" s="97">
        <v>2022</v>
      </c>
      <c r="B26" s="98" t="s">
        <v>115</v>
      </c>
      <c r="C26" s="98" t="s">
        <v>116</v>
      </c>
      <c r="D26" s="98" t="s">
        <v>115</v>
      </c>
      <c r="E26" s="98" t="s">
        <v>116</v>
      </c>
      <c r="F26" s="97">
        <v>406955389.38188988</v>
      </c>
      <c r="G26" s="97">
        <v>53194</v>
      </c>
      <c r="H26" s="97">
        <v>488723</v>
      </c>
      <c r="I26" s="97">
        <v>400326133.31135046</v>
      </c>
      <c r="J26" s="97">
        <v>819.12685368061352</v>
      </c>
      <c r="K26" s="97">
        <v>98.371011603849652</v>
      </c>
      <c r="L26" s="97">
        <v>200290</v>
      </c>
      <c r="M26" s="97">
        <v>26.558490189225626</v>
      </c>
    </row>
    <row r="27" spans="1:13" x14ac:dyDescent="0.3">
      <c r="A27" s="97">
        <v>2022</v>
      </c>
      <c r="B27" s="98" t="s">
        <v>117</v>
      </c>
      <c r="C27" s="98" t="s">
        <v>118</v>
      </c>
      <c r="D27" s="98" t="s">
        <v>117</v>
      </c>
      <c r="E27" s="98" t="s">
        <v>118</v>
      </c>
      <c r="F27" s="97">
        <v>28840628.085371792</v>
      </c>
      <c r="G27" s="97">
        <v>4583</v>
      </c>
      <c r="H27" s="97">
        <v>29876</v>
      </c>
      <c r="I27" s="97">
        <v>28422230.635359585</v>
      </c>
      <c r="J27" s="97">
        <v>951.3398927352921</v>
      </c>
      <c r="K27" s="97">
        <v>98.549277606667587</v>
      </c>
      <c r="L27" s="97">
        <v>16530</v>
      </c>
      <c r="M27" s="97">
        <v>27.725347852389593</v>
      </c>
    </row>
    <row r="28" spans="1:13" x14ac:dyDescent="0.3">
      <c r="A28" s="69" t="s">
        <v>140</v>
      </c>
      <c r="B28" s="69" t="s">
        <v>141</v>
      </c>
      <c r="C28" s="69" t="s">
        <v>133</v>
      </c>
      <c r="D28" s="69" t="s">
        <v>142</v>
      </c>
      <c r="E28" s="69" t="s">
        <v>143</v>
      </c>
      <c r="F28" s="69" t="s">
        <v>144</v>
      </c>
      <c r="G28" s="69" t="s">
        <v>145</v>
      </c>
      <c r="H28" s="69" t="s">
        <v>146</v>
      </c>
      <c r="I28" s="69" t="s">
        <v>216</v>
      </c>
      <c r="J28" s="69" t="s">
        <v>147</v>
      </c>
      <c r="K28" s="69" t="s">
        <v>148</v>
      </c>
      <c r="L28" s="69" t="s">
        <v>149</v>
      </c>
      <c r="M28" s="69" t="s">
        <v>150</v>
      </c>
    </row>
    <row r="29" spans="1:13" x14ac:dyDescent="0.3">
      <c r="A29" s="70">
        <v>2023</v>
      </c>
      <c r="B29" s="71" t="s">
        <v>52</v>
      </c>
      <c r="C29" s="71" t="s">
        <v>53</v>
      </c>
      <c r="D29" s="71" t="s">
        <v>52</v>
      </c>
      <c r="E29" s="71" t="s">
        <v>53</v>
      </c>
      <c r="F29" s="70">
        <v>18454096.101362571</v>
      </c>
      <c r="G29" s="70">
        <v>2474</v>
      </c>
      <c r="H29" s="70">
        <v>18483</v>
      </c>
      <c r="I29" s="70">
        <v>18283565.431608543</v>
      </c>
      <c r="J29" s="70">
        <v>989.20983777571519</v>
      </c>
      <c r="K29" s="70">
        <v>99.075919682994183</v>
      </c>
      <c r="L29" s="70">
        <v>13694</v>
      </c>
      <c r="M29" s="70">
        <v>18.066306411567108</v>
      </c>
    </row>
    <row r="30" spans="1:13" x14ac:dyDescent="0.3">
      <c r="A30" s="70">
        <v>2023</v>
      </c>
      <c r="B30" s="71" t="s">
        <v>54</v>
      </c>
      <c r="C30" s="71" t="s">
        <v>55</v>
      </c>
      <c r="D30" s="71" t="s">
        <v>54</v>
      </c>
      <c r="E30" s="71" t="s">
        <v>55</v>
      </c>
      <c r="F30" s="70">
        <v>20052916.393584639</v>
      </c>
      <c r="G30" s="70">
        <v>2561</v>
      </c>
      <c r="H30" s="70">
        <v>19251</v>
      </c>
      <c r="I30" s="70">
        <v>17887124.263331801</v>
      </c>
      <c r="J30" s="70">
        <v>929.15299274488598</v>
      </c>
      <c r="K30" s="70">
        <v>89.199615219331776</v>
      </c>
      <c r="L30" s="70">
        <v>12303</v>
      </c>
      <c r="M30" s="70">
        <v>20.81606112330326</v>
      </c>
    </row>
    <row r="31" spans="1:13" x14ac:dyDescent="0.3">
      <c r="A31" s="70">
        <v>2023</v>
      </c>
      <c r="B31" s="71" t="s">
        <v>56</v>
      </c>
      <c r="C31" s="71" t="s">
        <v>57</v>
      </c>
      <c r="D31" s="71" t="s">
        <v>56</v>
      </c>
      <c r="E31" s="71" t="s">
        <v>57</v>
      </c>
      <c r="F31" s="70">
        <v>7524956.4007806778</v>
      </c>
      <c r="G31" s="70">
        <v>951</v>
      </c>
      <c r="H31" s="70">
        <v>7012</v>
      </c>
      <c r="I31" s="70">
        <v>7270349.1709833145</v>
      </c>
      <c r="J31" s="70">
        <v>1036.8438635173011</v>
      </c>
      <c r="K31" s="70">
        <v>96.616495614898852</v>
      </c>
      <c r="L31" s="70">
        <v>6048</v>
      </c>
      <c r="M31" s="70">
        <v>15.724206349206348</v>
      </c>
    </row>
    <row r="32" spans="1:13" x14ac:dyDescent="0.3">
      <c r="A32" s="70">
        <v>2023</v>
      </c>
      <c r="B32" s="71" t="s">
        <v>58</v>
      </c>
      <c r="C32" s="71" t="s">
        <v>59</v>
      </c>
      <c r="D32" s="71" t="s">
        <v>58</v>
      </c>
      <c r="E32" s="71" t="s">
        <v>59</v>
      </c>
      <c r="F32" s="70">
        <v>44911848.72736603</v>
      </c>
      <c r="G32" s="70">
        <v>5340</v>
      </c>
      <c r="H32" s="70">
        <v>54837</v>
      </c>
      <c r="I32" s="70">
        <v>43933009.867563784</v>
      </c>
      <c r="J32" s="70">
        <v>801.15633363538825</v>
      </c>
      <c r="K32" s="70">
        <v>97.820533138717551</v>
      </c>
      <c r="L32" s="70">
        <v>26954</v>
      </c>
      <c r="M32" s="70">
        <v>19.811530756102989</v>
      </c>
    </row>
    <row r="33" spans="1:13" x14ac:dyDescent="0.3">
      <c r="A33" s="70">
        <v>2023</v>
      </c>
      <c r="B33" s="71" t="s">
        <v>60</v>
      </c>
      <c r="C33" s="71" t="s">
        <v>61</v>
      </c>
      <c r="D33" s="71" t="s">
        <v>60</v>
      </c>
      <c r="E33" s="71" t="s">
        <v>61</v>
      </c>
      <c r="F33" s="70">
        <v>1396243407.8237634</v>
      </c>
      <c r="G33" s="70">
        <v>95999</v>
      </c>
      <c r="H33" s="70">
        <v>1374603</v>
      </c>
      <c r="I33" s="70">
        <v>1381709211.2535057</v>
      </c>
      <c r="J33" s="70">
        <v>1005.1696462567779</v>
      </c>
      <c r="K33" s="70">
        <v>98.95904994152049</v>
      </c>
      <c r="L33" s="70">
        <v>487925</v>
      </c>
      <c r="M33" s="70">
        <v>19.674950043551775</v>
      </c>
    </row>
    <row r="34" spans="1:13" x14ac:dyDescent="0.3">
      <c r="A34" s="70">
        <v>2023</v>
      </c>
      <c r="B34" s="71" t="s">
        <v>62</v>
      </c>
      <c r="C34" s="71" t="s">
        <v>63</v>
      </c>
      <c r="D34" s="71" t="s">
        <v>62</v>
      </c>
      <c r="E34" s="71" t="s">
        <v>64</v>
      </c>
      <c r="F34" s="70">
        <v>174390129.89298251</v>
      </c>
      <c r="G34" s="70">
        <v>17172</v>
      </c>
      <c r="H34" s="70">
        <v>207129</v>
      </c>
      <c r="I34" s="70">
        <v>173118639.10232452</v>
      </c>
      <c r="J34" s="70">
        <v>835.80106649635979</v>
      </c>
      <c r="K34" s="70">
        <v>99.27089291610811</v>
      </c>
      <c r="L34" s="70">
        <v>68737</v>
      </c>
      <c r="M34" s="70">
        <v>24.982178448288401</v>
      </c>
    </row>
    <row r="35" spans="1:13" x14ac:dyDescent="0.3">
      <c r="A35" s="70">
        <v>2023</v>
      </c>
      <c r="B35" s="71" t="s">
        <v>65</v>
      </c>
      <c r="C35" s="71" t="s">
        <v>66</v>
      </c>
      <c r="D35" s="71" t="s">
        <v>67</v>
      </c>
      <c r="E35" s="71" t="s">
        <v>68</v>
      </c>
      <c r="F35" s="70">
        <v>93579858.043572158</v>
      </c>
      <c r="G35" s="70">
        <v>11960</v>
      </c>
      <c r="H35" s="70">
        <v>120262</v>
      </c>
      <c r="I35" s="70">
        <v>92732209.573052138</v>
      </c>
      <c r="J35" s="70">
        <v>771.0848777922547</v>
      </c>
      <c r="K35" s="70">
        <v>99.094197738443526</v>
      </c>
      <c r="L35" s="70">
        <v>45823</v>
      </c>
      <c r="M35" s="70">
        <v>26.10042991510813</v>
      </c>
    </row>
    <row r="36" spans="1:13" x14ac:dyDescent="0.3">
      <c r="A36" s="70">
        <v>2023</v>
      </c>
      <c r="B36" s="71" t="s">
        <v>65</v>
      </c>
      <c r="C36" s="71" t="s">
        <v>66</v>
      </c>
      <c r="D36" s="71" t="s">
        <v>69</v>
      </c>
      <c r="E36" s="71" t="s">
        <v>70</v>
      </c>
      <c r="F36" s="70">
        <v>73525331.530799001</v>
      </c>
      <c r="G36" s="70">
        <v>8592</v>
      </c>
      <c r="H36" s="70">
        <v>87907</v>
      </c>
      <c r="I36" s="70">
        <v>73026824.400868505</v>
      </c>
      <c r="J36" s="70">
        <v>830.72820595479891</v>
      </c>
      <c r="K36" s="70">
        <v>99.321992679867506</v>
      </c>
      <c r="L36" s="70">
        <v>30943</v>
      </c>
      <c r="M36" s="70">
        <v>27.767184823708106</v>
      </c>
    </row>
    <row r="37" spans="1:13" x14ac:dyDescent="0.3">
      <c r="A37" s="70">
        <v>2023</v>
      </c>
      <c r="B37" s="71" t="s">
        <v>71</v>
      </c>
      <c r="C37" s="71" t="s">
        <v>72</v>
      </c>
      <c r="D37" s="71" t="s">
        <v>73</v>
      </c>
      <c r="E37" s="71" t="s">
        <v>74</v>
      </c>
      <c r="F37" s="70">
        <v>129440160.18834683</v>
      </c>
      <c r="G37" s="70">
        <v>11280</v>
      </c>
      <c r="H37" s="70">
        <v>150153</v>
      </c>
      <c r="I37" s="70">
        <v>128129298.85804936</v>
      </c>
      <c r="J37" s="70">
        <v>853.32493428735597</v>
      </c>
      <c r="K37" s="70">
        <v>98.987283909112861</v>
      </c>
      <c r="L37" s="70">
        <v>47141</v>
      </c>
      <c r="M37" s="70">
        <v>23.928215353938185</v>
      </c>
    </row>
    <row r="38" spans="1:13" x14ac:dyDescent="0.3">
      <c r="A38" s="70">
        <v>2023</v>
      </c>
      <c r="B38" s="71" t="s">
        <v>71</v>
      </c>
      <c r="C38" s="71" t="s">
        <v>72</v>
      </c>
      <c r="D38" s="71" t="s">
        <v>75</v>
      </c>
      <c r="E38" s="71" t="s">
        <v>76</v>
      </c>
      <c r="F38" s="70">
        <v>94433911.335445464</v>
      </c>
      <c r="G38" s="70">
        <v>10154</v>
      </c>
      <c r="H38" s="70">
        <v>119925</v>
      </c>
      <c r="I38" s="70">
        <v>93750244.635456145</v>
      </c>
      <c r="J38" s="70">
        <v>781.7406265203764</v>
      </c>
      <c r="K38" s="70">
        <v>99.276036870313661</v>
      </c>
      <c r="L38" s="70">
        <v>42346</v>
      </c>
      <c r="M38" s="70">
        <v>23.978652056864874</v>
      </c>
    </row>
    <row r="39" spans="1:13" x14ac:dyDescent="0.3">
      <c r="A39" s="70">
        <v>2023</v>
      </c>
      <c r="B39" s="71" t="s">
        <v>77</v>
      </c>
      <c r="C39" s="71" t="s">
        <v>78</v>
      </c>
      <c r="D39" s="71" t="s">
        <v>79</v>
      </c>
      <c r="E39" s="71" t="s">
        <v>80</v>
      </c>
      <c r="F39" s="70">
        <v>106656651.73796186</v>
      </c>
      <c r="G39" s="70">
        <v>9792</v>
      </c>
      <c r="H39" s="70">
        <v>128313</v>
      </c>
      <c r="I39" s="70">
        <v>104812860.92829999</v>
      </c>
      <c r="J39" s="70">
        <v>816.85301511382318</v>
      </c>
      <c r="K39" s="70">
        <v>98.271283806853631</v>
      </c>
      <c r="L39" s="70">
        <v>43242</v>
      </c>
      <c r="M39" s="70">
        <v>22.644651033717221</v>
      </c>
    </row>
    <row r="40" spans="1:13" x14ac:dyDescent="0.3">
      <c r="A40" s="70">
        <v>2023</v>
      </c>
      <c r="B40" s="71" t="s">
        <v>77</v>
      </c>
      <c r="C40" s="71" t="s">
        <v>78</v>
      </c>
      <c r="D40" s="71" t="s">
        <v>81</v>
      </c>
      <c r="E40" s="71" t="s">
        <v>82</v>
      </c>
      <c r="F40" s="70">
        <v>268779854.78085935</v>
      </c>
      <c r="G40" s="70">
        <v>22994</v>
      </c>
      <c r="H40" s="70">
        <v>345376</v>
      </c>
      <c r="I40" s="70">
        <v>265781261.06968585</v>
      </c>
      <c r="J40" s="70">
        <v>769.54177785858269</v>
      </c>
      <c r="K40" s="70">
        <v>98.88436813331181</v>
      </c>
      <c r="L40" s="70">
        <v>97532</v>
      </c>
      <c r="M40" s="70">
        <v>23.575852028052331</v>
      </c>
    </row>
    <row r="41" spans="1:13" x14ac:dyDescent="0.3">
      <c r="A41" s="70">
        <v>2023</v>
      </c>
      <c r="B41" s="71" t="s">
        <v>83</v>
      </c>
      <c r="C41" s="71" t="s">
        <v>84</v>
      </c>
      <c r="D41" s="71" t="s">
        <v>85</v>
      </c>
      <c r="E41" s="71" t="s">
        <v>86</v>
      </c>
      <c r="F41" s="70">
        <v>80242471.489183411</v>
      </c>
      <c r="G41" s="70">
        <v>8415</v>
      </c>
      <c r="H41" s="70">
        <v>95454</v>
      </c>
      <c r="I41" s="70">
        <v>79012446.065076813</v>
      </c>
      <c r="J41" s="70">
        <v>827.7541649912713</v>
      </c>
      <c r="K41" s="70">
        <v>98.467114233548486</v>
      </c>
      <c r="L41" s="70">
        <v>33815</v>
      </c>
      <c r="M41" s="70">
        <v>24.885405884962296</v>
      </c>
    </row>
    <row r="42" spans="1:13" x14ac:dyDescent="0.3">
      <c r="A42" s="70">
        <v>2023</v>
      </c>
      <c r="B42" s="71" t="s">
        <v>83</v>
      </c>
      <c r="C42" s="71" t="s">
        <v>84</v>
      </c>
      <c r="D42" s="71" t="s">
        <v>87</v>
      </c>
      <c r="E42" s="71" t="s">
        <v>88</v>
      </c>
      <c r="F42" s="70">
        <v>156149304.62874031</v>
      </c>
      <c r="G42" s="70">
        <v>14842</v>
      </c>
      <c r="H42" s="70">
        <v>177772</v>
      </c>
      <c r="I42" s="70">
        <v>154334974.19076252</v>
      </c>
      <c r="J42" s="70">
        <v>868.16244510250499</v>
      </c>
      <c r="K42" s="70">
        <v>98.838079719732647</v>
      </c>
      <c r="L42" s="70">
        <v>57111</v>
      </c>
      <c r="M42" s="70">
        <v>25.987988303479188</v>
      </c>
    </row>
    <row r="43" spans="1:13" x14ac:dyDescent="0.3">
      <c r="A43" s="70">
        <v>2023</v>
      </c>
      <c r="B43" s="71" t="s">
        <v>83</v>
      </c>
      <c r="C43" s="71" t="s">
        <v>84</v>
      </c>
      <c r="D43" s="71" t="s">
        <v>89</v>
      </c>
      <c r="E43" s="71" t="s">
        <v>90</v>
      </c>
      <c r="F43" s="70">
        <v>202031514.76464313</v>
      </c>
      <c r="G43" s="70">
        <v>17237</v>
      </c>
      <c r="H43" s="70">
        <v>204494</v>
      </c>
      <c r="I43" s="70">
        <v>201076797.31497616</v>
      </c>
      <c r="J43" s="70">
        <v>983.28947213598519</v>
      </c>
      <c r="K43" s="70">
        <v>99.527441324795689</v>
      </c>
      <c r="L43" s="70">
        <v>58556</v>
      </c>
      <c r="M43" s="70">
        <v>29.436778468474621</v>
      </c>
    </row>
    <row r="44" spans="1:13" x14ac:dyDescent="0.3">
      <c r="A44" s="70">
        <v>2023</v>
      </c>
      <c r="B44" s="71" t="s">
        <v>91</v>
      </c>
      <c r="C44" s="71" t="s">
        <v>92</v>
      </c>
      <c r="D44" s="71" t="s">
        <v>91</v>
      </c>
      <c r="E44" s="71" t="s">
        <v>92</v>
      </c>
      <c r="F44" s="70">
        <v>310721201.85848916</v>
      </c>
      <c r="G44" s="70">
        <v>30268</v>
      </c>
      <c r="H44" s="70">
        <v>377672</v>
      </c>
      <c r="I44" s="70">
        <v>307593595.87722135</v>
      </c>
      <c r="J44" s="70">
        <v>814.44638701630345</v>
      </c>
      <c r="K44" s="70">
        <v>98.993436571897604</v>
      </c>
      <c r="L44" s="70">
        <v>110787</v>
      </c>
      <c r="M44" s="70">
        <v>27.320895050863371</v>
      </c>
    </row>
    <row r="45" spans="1:13" x14ac:dyDescent="0.3">
      <c r="A45" s="70">
        <v>2023</v>
      </c>
      <c r="B45" s="71" t="s">
        <v>93</v>
      </c>
      <c r="C45" s="71" t="s">
        <v>94</v>
      </c>
      <c r="D45" s="71" t="s">
        <v>93</v>
      </c>
      <c r="E45" s="71" t="s">
        <v>94</v>
      </c>
      <c r="F45" s="70">
        <v>204511274.12575078</v>
      </c>
      <c r="G45" s="70">
        <v>25971</v>
      </c>
      <c r="H45" s="70">
        <v>269913</v>
      </c>
      <c r="I45" s="70">
        <v>202373453.88544774</v>
      </c>
      <c r="J45" s="70">
        <v>749.77290417818983</v>
      </c>
      <c r="K45" s="70">
        <v>98.954668758755801</v>
      </c>
      <c r="L45" s="70">
        <v>99441</v>
      </c>
      <c r="M45" s="70">
        <v>26.116993996440101</v>
      </c>
    </row>
    <row r="46" spans="1:13" x14ac:dyDescent="0.3">
      <c r="A46" s="70">
        <v>2023</v>
      </c>
      <c r="B46" s="71" t="s">
        <v>95</v>
      </c>
      <c r="C46" s="71" t="s">
        <v>96</v>
      </c>
      <c r="D46" s="71" t="s">
        <v>97</v>
      </c>
      <c r="E46" s="71" t="s">
        <v>98</v>
      </c>
      <c r="F46" s="70">
        <v>116106769.3183654</v>
      </c>
      <c r="G46" s="70">
        <v>13002</v>
      </c>
      <c r="H46" s="70">
        <v>142533</v>
      </c>
      <c r="I46" s="70">
        <v>115201428.00793391</v>
      </c>
      <c r="J46" s="70">
        <v>808.24390146796827</v>
      </c>
      <c r="K46" s="70">
        <v>99.220251053623727</v>
      </c>
      <c r="L46" s="70">
        <v>51905</v>
      </c>
      <c r="M46" s="70">
        <v>25.049609864174936</v>
      </c>
    </row>
    <row r="47" spans="1:13" x14ac:dyDescent="0.3">
      <c r="A47" s="70">
        <v>2023</v>
      </c>
      <c r="B47" s="71" t="s">
        <v>95</v>
      </c>
      <c r="C47" s="71" t="s">
        <v>96</v>
      </c>
      <c r="D47" s="71" t="s">
        <v>99</v>
      </c>
      <c r="E47" s="71" t="s">
        <v>100</v>
      </c>
      <c r="F47" s="70">
        <v>243922297.61992824</v>
      </c>
      <c r="G47" s="70">
        <v>29447</v>
      </c>
      <c r="H47" s="70">
        <v>279345</v>
      </c>
      <c r="I47" s="70">
        <v>241518745.16056812</v>
      </c>
      <c r="J47" s="70">
        <v>864.58946879510324</v>
      </c>
      <c r="K47" s="70">
        <v>99.014623721237143</v>
      </c>
      <c r="L47" s="70">
        <v>120217</v>
      </c>
      <c r="M47" s="70">
        <v>24.494871773542844</v>
      </c>
    </row>
    <row r="48" spans="1:13" x14ac:dyDescent="0.3">
      <c r="A48" s="70">
        <v>2023</v>
      </c>
      <c r="B48" s="71" t="s">
        <v>95</v>
      </c>
      <c r="C48" s="71" t="s">
        <v>96</v>
      </c>
      <c r="D48" s="71" t="s">
        <v>101</v>
      </c>
      <c r="E48" s="71" t="s">
        <v>102</v>
      </c>
      <c r="F48" s="70">
        <v>37890286.298338085</v>
      </c>
      <c r="G48" s="70">
        <v>5020</v>
      </c>
      <c r="H48" s="70">
        <v>48718</v>
      </c>
      <c r="I48" s="70">
        <v>36984021.638395458</v>
      </c>
      <c r="J48" s="70">
        <v>759.14490821452966</v>
      </c>
      <c r="K48" s="70">
        <v>97.608187352275621</v>
      </c>
      <c r="L48" s="70">
        <v>19960</v>
      </c>
      <c r="M48" s="70">
        <v>25.150300601202403</v>
      </c>
    </row>
    <row r="49" spans="1:13" x14ac:dyDescent="0.3">
      <c r="A49" s="70">
        <v>2023</v>
      </c>
      <c r="B49" s="71" t="s">
        <v>103</v>
      </c>
      <c r="C49" s="71" t="s">
        <v>104</v>
      </c>
      <c r="D49" s="71" t="s">
        <v>105</v>
      </c>
      <c r="E49" s="71" t="s">
        <v>106</v>
      </c>
      <c r="F49" s="70">
        <v>200389513.26218474</v>
      </c>
      <c r="G49" s="70">
        <v>24647</v>
      </c>
      <c r="H49" s="70">
        <v>237799</v>
      </c>
      <c r="I49" s="70">
        <v>196769258.28338313</v>
      </c>
      <c r="J49" s="70">
        <v>827.46041103361722</v>
      </c>
      <c r="K49" s="70">
        <v>98.193391001421844</v>
      </c>
      <c r="L49" s="70">
        <v>98584</v>
      </c>
      <c r="M49" s="70">
        <v>25.001014363385536</v>
      </c>
    </row>
    <row r="50" spans="1:13" x14ac:dyDescent="0.3">
      <c r="A50" s="70">
        <v>2023</v>
      </c>
      <c r="B50" s="71" t="s">
        <v>103</v>
      </c>
      <c r="C50" s="71" t="s">
        <v>104</v>
      </c>
      <c r="D50" s="71" t="s">
        <v>107</v>
      </c>
      <c r="E50" s="71" t="s">
        <v>108</v>
      </c>
      <c r="F50" s="70">
        <v>154745411.46856838</v>
      </c>
      <c r="G50" s="70">
        <v>23443</v>
      </c>
      <c r="H50" s="70">
        <v>185781</v>
      </c>
      <c r="I50" s="70">
        <v>152918983.77876908</v>
      </c>
      <c r="J50" s="70">
        <v>823.11422469880711</v>
      </c>
      <c r="K50" s="70">
        <v>98.819720938756049</v>
      </c>
      <c r="L50" s="70">
        <v>98578</v>
      </c>
      <c r="M50" s="70">
        <v>23.781168211974276</v>
      </c>
    </row>
    <row r="51" spans="1:13" x14ac:dyDescent="0.3">
      <c r="A51" s="70">
        <v>2023</v>
      </c>
      <c r="B51" s="71" t="s">
        <v>109</v>
      </c>
      <c r="C51" s="71" t="s">
        <v>110</v>
      </c>
      <c r="D51" s="71" t="s">
        <v>111</v>
      </c>
      <c r="E51" s="71" t="s">
        <v>112</v>
      </c>
      <c r="F51" s="70">
        <v>625819853.588269</v>
      </c>
      <c r="G51" s="70">
        <v>62776</v>
      </c>
      <c r="H51" s="70">
        <v>669784</v>
      </c>
      <c r="I51" s="70">
        <v>619571135.82904565</v>
      </c>
      <c r="J51" s="70">
        <v>925.03125758310989</v>
      </c>
      <c r="K51" s="70">
        <v>99.001514937023003</v>
      </c>
      <c r="L51" s="70">
        <v>236305</v>
      </c>
      <c r="M51" s="70">
        <v>26.565667252068302</v>
      </c>
    </row>
    <row r="52" spans="1:13" x14ac:dyDescent="0.3">
      <c r="A52" s="70">
        <v>2023</v>
      </c>
      <c r="B52" s="71" t="s">
        <v>109</v>
      </c>
      <c r="C52" s="71" t="s">
        <v>110</v>
      </c>
      <c r="D52" s="71" t="s">
        <v>113</v>
      </c>
      <c r="E52" s="71" t="s">
        <v>114</v>
      </c>
      <c r="F52" s="70">
        <v>88112629.253890187</v>
      </c>
      <c r="G52" s="70">
        <v>10745</v>
      </c>
      <c r="H52" s="70">
        <v>107862</v>
      </c>
      <c r="I52" s="70">
        <v>86708722.563489109</v>
      </c>
      <c r="J52" s="70">
        <v>803.88572957565327</v>
      </c>
      <c r="K52" s="70">
        <v>98.40669072948009</v>
      </c>
      <c r="L52" s="70">
        <v>40018</v>
      </c>
      <c r="M52" s="70">
        <v>26.850417312209508</v>
      </c>
    </row>
    <row r="53" spans="1:13" x14ac:dyDescent="0.3">
      <c r="A53" s="70">
        <v>2023</v>
      </c>
      <c r="B53" s="71" t="s">
        <v>115</v>
      </c>
      <c r="C53" s="71" t="s">
        <v>116</v>
      </c>
      <c r="D53" s="71" t="s">
        <v>115</v>
      </c>
      <c r="E53" s="71" t="s">
        <v>116</v>
      </c>
      <c r="F53" s="70">
        <v>398304903.375049</v>
      </c>
      <c r="G53" s="70">
        <v>49955</v>
      </c>
      <c r="H53" s="70">
        <v>431506</v>
      </c>
      <c r="I53" s="70">
        <v>394319830.24632967</v>
      </c>
      <c r="J53" s="70">
        <v>913.82235761803929</v>
      </c>
      <c r="K53" s="70">
        <v>98.999491822733859</v>
      </c>
      <c r="L53" s="70">
        <v>202489</v>
      </c>
      <c r="M53" s="70">
        <v>24.670475927087399</v>
      </c>
    </row>
    <row r="54" spans="1:13" x14ac:dyDescent="0.3">
      <c r="A54" s="70">
        <v>2023</v>
      </c>
      <c r="B54" s="71" t="s">
        <v>117</v>
      </c>
      <c r="C54" s="71" t="s">
        <v>118</v>
      </c>
      <c r="D54" s="71" t="s">
        <v>117</v>
      </c>
      <c r="E54" s="71" t="s">
        <v>118</v>
      </c>
      <c r="F54" s="70">
        <v>25058453.674131632</v>
      </c>
      <c r="G54" s="70">
        <v>4255</v>
      </c>
      <c r="H54" s="70">
        <v>26955</v>
      </c>
      <c r="I54" s="70">
        <v>24756392.674131632</v>
      </c>
      <c r="J54" s="70">
        <v>918.43415596852651</v>
      </c>
      <c r="K54" s="70">
        <v>98.79457446206338</v>
      </c>
      <c r="L54" s="70">
        <v>16753</v>
      </c>
      <c r="M54" s="70">
        <v>25.398436100996836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81EB-1140-4CD6-8FAD-96A84953AFF1}">
  <sheetPr>
    <tabColor theme="9" tint="0.59999389629810485"/>
  </sheetPr>
  <dimension ref="A1:AA15"/>
  <sheetViews>
    <sheetView showGridLines="0" workbookViewId="0">
      <selection activeCell="B19" sqref="B19"/>
    </sheetView>
  </sheetViews>
  <sheetFormatPr baseColWidth="10" defaultColWidth="11.5546875" defaultRowHeight="14.4" x14ac:dyDescent="0.3"/>
  <cols>
    <col min="1" max="1" width="28.5546875" style="52" bestFit="1" customWidth="1"/>
    <col min="2" max="2" width="13.33203125" style="52" bestFit="1" customWidth="1"/>
    <col min="3" max="3" width="17.44140625" style="52" customWidth="1"/>
    <col min="4" max="4" width="16.109375" style="52" bestFit="1" customWidth="1"/>
    <col min="5" max="5" width="2.5546875" style="52" customWidth="1"/>
    <col min="6" max="6" width="13.33203125" style="52" customWidth="1"/>
    <col min="7" max="7" width="12.33203125" style="52" bestFit="1" customWidth="1"/>
    <col min="8" max="8" width="16.33203125" style="52" customWidth="1"/>
    <col min="9" max="9" width="3.44140625" style="52" customWidth="1"/>
    <col min="10" max="10" width="14.33203125" style="88" bestFit="1" customWidth="1"/>
    <col min="11" max="11" width="12.88671875" style="88" customWidth="1"/>
    <col min="12" max="12" width="15.6640625" style="52" customWidth="1"/>
    <col min="13" max="13" width="2.5546875" style="88" customWidth="1"/>
    <col min="14" max="14" width="16.109375" style="52" bestFit="1" customWidth="1"/>
    <col min="15" max="17" width="4.33203125" style="52" customWidth="1"/>
    <col min="18" max="25" width="11.5546875" style="52"/>
    <col min="26" max="26" width="17.6640625" style="52" customWidth="1"/>
    <col min="27" max="16384" width="11.5546875" style="52"/>
  </cols>
  <sheetData>
    <row r="1" spans="1:27" x14ac:dyDescent="0.3">
      <c r="B1" s="4"/>
      <c r="C1" s="4"/>
      <c r="D1" s="4"/>
      <c r="E1" s="4"/>
      <c r="F1" s="4"/>
      <c r="G1" s="4"/>
    </row>
    <row r="2" spans="1:27" ht="48" customHeight="1" x14ac:dyDescent="0.3">
      <c r="A2" s="37" t="s">
        <v>214</v>
      </c>
    </row>
    <row r="3" spans="1:27" x14ac:dyDescent="0.3">
      <c r="A3" s="124">
        <v>2023</v>
      </c>
      <c r="M3" s="99"/>
    </row>
    <row r="4" spans="1:27" x14ac:dyDescent="0.3">
      <c r="A4" s="4" t="s">
        <v>122</v>
      </c>
      <c r="L4" s="55" t="s">
        <v>139</v>
      </c>
      <c r="M4" s="99"/>
    </row>
    <row r="5" spans="1:27" ht="57.6" x14ac:dyDescent="0.3">
      <c r="A5" s="116" t="s">
        <v>133</v>
      </c>
      <c r="B5" s="27" t="s">
        <v>132</v>
      </c>
      <c r="C5" s="27" t="s">
        <v>126</v>
      </c>
      <c r="D5" s="27" t="s">
        <v>127</v>
      </c>
      <c r="E5" s="29"/>
      <c r="F5" s="27" t="s">
        <v>130</v>
      </c>
      <c r="G5" s="27" t="s">
        <v>131</v>
      </c>
      <c r="H5" s="27" t="s">
        <v>121</v>
      </c>
      <c r="J5" s="27" t="s">
        <v>160</v>
      </c>
      <c r="K5" s="27" t="s">
        <v>137</v>
      </c>
      <c r="L5" s="92" t="s">
        <v>138</v>
      </c>
      <c r="M5" s="99"/>
      <c r="N5" s="27" t="s">
        <v>155</v>
      </c>
      <c r="R5" s="27" t="s">
        <v>171</v>
      </c>
      <c r="S5" s="27" t="s">
        <v>172</v>
      </c>
      <c r="U5" s="27" t="s">
        <v>174</v>
      </c>
      <c r="V5" s="27" t="s">
        <v>121</v>
      </c>
      <c r="W5" s="27" t="s">
        <v>173</v>
      </c>
      <c r="Y5" s="27" t="s">
        <v>174</v>
      </c>
      <c r="Z5" s="27" t="s">
        <v>175</v>
      </c>
      <c r="AA5" s="27" t="s">
        <v>173</v>
      </c>
    </row>
    <row r="6" spans="1:27" x14ac:dyDescent="0.3">
      <c r="A6" s="53" t="s">
        <v>181</v>
      </c>
      <c r="B6" s="18">
        <f>SUMIFS('source tranche eff'!D:D,'source tranche eff'!$C:$C,'Tranche d''effectifs'!$A6,'source tranche eff'!$A:$A,'Tranche d''effectifs'!$A$3)</f>
        <v>1261207036.9898939</v>
      </c>
      <c r="C6" s="18">
        <f>SUMIFS('source tranche eff'!E:E,'source tranche eff'!$C:$C,'Tranche d''effectifs'!$A6,'source tranche eff'!$A:$A,'Tranche d''effectifs'!$A$3)</f>
        <v>334744</v>
      </c>
      <c r="D6" s="21">
        <f>C6/N6</f>
        <v>0.20557554199834677</v>
      </c>
      <c r="F6" s="18">
        <f>SUMIFS('source tranche eff'!F:F,'source tranche eff'!$C:$C,'Tranche d''effectifs'!$A6,'source tranche eff'!$A:$A,'Tranche d''effectifs'!$A$3)</f>
        <v>1091313</v>
      </c>
      <c r="G6" s="18">
        <f>SUMIFS('source tranche eff'!G:G,'source tranche eff'!$C:$C,'Tranche d''effectifs'!$A6,'source tranche eff'!$A:$A,'Tranche d''effectifs'!$A$3)</f>
        <v>1244834429.0978465</v>
      </c>
      <c r="H6" s="18">
        <f>G6/F6</f>
        <v>1140.6758914242262</v>
      </c>
      <c r="J6" s="91">
        <f>SUMIFS('assiette sala'!J:J,'assiette sala'!$K:$K,$A$3,'assiette sala'!$H:$H,A6)</f>
        <v>123297688424</v>
      </c>
      <c r="K6" s="36">
        <f>J6/J$14</f>
        <v>0.17547894766928249</v>
      </c>
      <c r="L6" s="32">
        <f>(B6/B$14)/K6</f>
        <v>1.3632830783589622</v>
      </c>
      <c r="M6" s="99"/>
      <c r="N6" s="18">
        <f>SUMIFS('source tranche eff'!J:J,'source tranche eff'!$C:$C,'Tranche d''effectifs'!$A6,'source tranche eff'!$A:$A,'Tranche d''effectifs'!$A$3)</f>
        <v>1628326</v>
      </c>
      <c r="R6" s="52">
        <f t="shared" ref="R6:R13" si="0">RANK(D6,D$6:D$13)</f>
        <v>8</v>
      </c>
      <c r="S6" s="52">
        <f t="shared" ref="S6:S13" si="1">RANK(H6,H$6:H$13)</f>
        <v>1</v>
      </c>
      <c r="U6" s="52">
        <v>1</v>
      </c>
      <c r="V6" s="54">
        <f t="shared" ref="V6:V13" si="2">_xlfn.XLOOKUP(U6,S$6:S$13,H$6:H$13,,0)</f>
        <v>1140.6758914242262</v>
      </c>
      <c r="W6" s="54" t="str">
        <f t="shared" ref="W6:W13" si="3">_xlfn.XLOOKUP(U6,R$6:R$13,A$6:A$13,,0)</f>
        <v>2000 et plus</v>
      </c>
      <c r="Y6" s="52">
        <v>1</v>
      </c>
      <c r="Z6" s="5">
        <f t="shared" ref="Z6:Z13" si="4">_xlfn.XLOOKUP(Y6,R$6:R$13,D$6:D$13,,0)</f>
        <v>0.41296859169199596</v>
      </c>
      <c r="AA6" s="5" t="str">
        <f t="shared" ref="AA6:AA13" si="5">_xlfn.XLOOKUP(Y6,R$6:R$13,A$6:A$13,,0)</f>
        <v>2000 et plus</v>
      </c>
    </row>
    <row r="7" spans="1:27" x14ac:dyDescent="0.3">
      <c r="A7" s="53" t="s">
        <v>183</v>
      </c>
      <c r="B7" s="7">
        <f>SUMIFS('source tranche eff'!D:D,'source tranche eff'!$C:$C,'Tranche d''effectifs'!$A7,'source tranche eff'!$A:$A,'Tranche d''effectifs'!$A$3)</f>
        <v>508278065.26306468</v>
      </c>
      <c r="C7" s="7">
        <f>SUMIFS('source tranche eff'!E:E,'source tranche eff'!$C:$C,'Tranche d''effectifs'!$A7,'source tranche eff'!$A:$A,'Tranche d''effectifs'!$A$3)</f>
        <v>44516</v>
      </c>
      <c r="D7" s="8">
        <f t="shared" ref="D7:D14" si="6">C7/N7</f>
        <v>0.32760054457813592</v>
      </c>
      <c r="F7" s="7">
        <f>SUMIFS('source tranche eff'!F:F,'source tranche eff'!$C:$C,'Tranche d''effectifs'!$A7,'source tranche eff'!$A:$A,'Tranche d''effectifs'!$A$3)</f>
        <v>511703</v>
      </c>
      <c r="G7" s="7">
        <f>SUMIFS('source tranche eff'!G:G,'source tranche eff'!$C:$C,'Tranche d''effectifs'!$A7,'source tranche eff'!$A:$A,'Tranche d''effectifs'!$A$3)</f>
        <v>503675017.48363048</v>
      </c>
      <c r="H7" s="7">
        <f t="shared" ref="H7:H14" si="7">G7/F7</f>
        <v>984.31124594467974</v>
      </c>
      <c r="J7" s="91">
        <f>SUMIFS('assiette sala'!J:J,'assiette sala'!$K:$K,$A$3,'assiette sala'!$H:$H,A7)</f>
        <v>53387926097</v>
      </c>
      <c r="K7" s="36">
        <f t="shared" ref="K7:K13" si="8">J7/J$14</f>
        <v>7.5982422780956252E-2</v>
      </c>
      <c r="L7" s="32">
        <f t="shared" ref="L7:L14" si="9">(B7/B$14)/K7</f>
        <v>1.2688576748382663</v>
      </c>
      <c r="M7" s="32"/>
      <c r="N7" s="7">
        <f>SUMIFS('source tranche eff'!J:J,'source tranche eff'!$C:$C,'Tranche d''effectifs'!$A7,'source tranche eff'!$A:$A,'Tranche d''effectifs'!$A$3)</f>
        <v>135885</v>
      </c>
      <c r="R7" s="52">
        <f t="shared" si="0"/>
        <v>5</v>
      </c>
      <c r="S7" s="52">
        <f t="shared" si="1"/>
        <v>2</v>
      </c>
      <c r="U7" s="52">
        <v>2</v>
      </c>
      <c r="V7" s="54">
        <f t="shared" si="2"/>
        <v>984.31124594467974</v>
      </c>
      <c r="W7" s="54" t="str">
        <f t="shared" si="3"/>
        <v>250  à  499</v>
      </c>
      <c r="Y7" s="52">
        <v>2</v>
      </c>
      <c r="Z7" s="5">
        <f t="shared" si="4"/>
        <v>0.35779130916136176</v>
      </c>
      <c r="AA7" s="5" t="str">
        <f t="shared" si="5"/>
        <v>250  à  499</v>
      </c>
    </row>
    <row r="8" spans="1:27" x14ac:dyDescent="0.3">
      <c r="A8" s="53" t="s">
        <v>185</v>
      </c>
      <c r="B8" s="7">
        <f>SUMIFS('source tranche eff'!D:D,'source tranche eff'!$C:$C,'Tranche d''effectifs'!$A8,'source tranche eff'!$A:$A,'Tranche d''effectifs'!$A$3)</f>
        <v>654711709.06503594</v>
      </c>
      <c r="C8" s="7">
        <f>SUMIFS('source tranche eff'!E:E,'source tranche eff'!$C:$C,'Tranche d''effectifs'!$A8,'source tranche eff'!$A:$A,'Tranche d''effectifs'!$A$3)</f>
        <v>37342</v>
      </c>
      <c r="D8" s="8">
        <f t="shared" si="6"/>
        <v>0.32792096597145992</v>
      </c>
      <c r="F8" s="7">
        <f>SUMIFS('source tranche eff'!F:F,'source tranche eff'!$C:$C,'Tranche d''effectifs'!$A8,'source tranche eff'!$A:$A,'Tranche d''effectifs'!$A$3)</f>
        <v>730996</v>
      </c>
      <c r="G8" s="7">
        <f>SUMIFS('source tranche eff'!G:G,'source tranche eff'!$C:$C,'Tranche d''effectifs'!$A8,'source tranche eff'!$A:$A,'Tranche d''effectifs'!$A$3)</f>
        <v>647408083.02537787</v>
      </c>
      <c r="H8" s="7">
        <f t="shared" si="7"/>
        <v>885.65201865041377</v>
      </c>
      <c r="J8" s="91">
        <f>SUMIFS('assiette sala'!J:J,'assiette sala'!$K:$K,$A$3,'assiette sala'!$H:$H,A8)</f>
        <v>83622682653</v>
      </c>
      <c r="K8" s="36">
        <f t="shared" si="8"/>
        <v>0.11901293966492961</v>
      </c>
      <c r="L8" s="32">
        <f t="shared" si="9"/>
        <v>1.0434715332098596</v>
      </c>
      <c r="M8" s="32"/>
      <c r="N8" s="7">
        <f>SUMIFS('source tranche eff'!J:J,'source tranche eff'!$C:$C,'Tranche d''effectifs'!$A8,'source tranche eff'!$A:$A,'Tranche d''effectifs'!$A$3)</f>
        <v>113875</v>
      </c>
      <c r="R8" s="52">
        <f t="shared" si="0"/>
        <v>4</v>
      </c>
      <c r="S8" s="52">
        <f t="shared" si="1"/>
        <v>3</v>
      </c>
      <c r="U8" s="52">
        <v>3</v>
      </c>
      <c r="V8" s="54">
        <f t="shared" si="2"/>
        <v>885.65201865041377</v>
      </c>
      <c r="W8" s="54" t="str">
        <f t="shared" si="3"/>
        <v>500  à 1999</v>
      </c>
      <c r="Y8" s="52">
        <v>3</v>
      </c>
      <c r="Z8" s="5">
        <f t="shared" si="4"/>
        <v>0.34019511062075375</v>
      </c>
      <c r="AA8" s="5" t="str">
        <f t="shared" si="5"/>
        <v>500  à 1999</v>
      </c>
    </row>
    <row r="9" spans="1:27" x14ac:dyDescent="0.3">
      <c r="A9" s="53" t="s">
        <v>187</v>
      </c>
      <c r="B9" s="7">
        <f>SUMIFS('source tranche eff'!D:D,'source tranche eff'!$C:$C,'Tranche d''effectifs'!$A9,'source tranche eff'!$A:$A,'Tranche d''effectifs'!$A$3)</f>
        <v>348938533.44929051</v>
      </c>
      <c r="C9" s="7">
        <f>SUMIFS('source tranche eff'!E:E,'source tranche eff'!$C:$C,'Tranche d''effectifs'!$A9,'source tranche eff'!$A:$A,'Tranche d''effectifs'!$A$3)</f>
        <v>15935</v>
      </c>
      <c r="D9" s="8">
        <f t="shared" si="6"/>
        <v>0.32670425422860072</v>
      </c>
      <c r="F9" s="7">
        <f>SUMIFS('source tranche eff'!F:F,'source tranche eff'!$C:$C,'Tranche d''effectifs'!$A9,'source tranche eff'!$A:$A,'Tranche d''effectifs'!$A$3)</f>
        <v>447393</v>
      </c>
      <c r="G9" s="7">
        <f>SUMIFS('source tranche eff'!G:G,'source tranche eff'!$C:$C,'Tranche d''effectifs'!$A9,'source tranche eff'!$A:$A,'Tranche d''effectifs'!$A$3)</f>
        <v>344933550.40389085</v>
      </c>
      <c r="H9" s="7">
        <f t="shared" si="7"/>
        <v>770.98557734227143</v>
      </c>
      <c r="J9" s="91">
        <f>SUMIFS('assiette sala'!J:J,'assiette sala'!$K:$K,$A$3,'assiette sala'!$H:$H,A9)</f>
        <v>55217276720</v>
      </c>
      <c r="K9" s="36">
        <f t="shared" si="8"/>
        <v>7.8585979476506598E-2</v>
      </c>
      <c r="L9" s="32">
        <f t="shared" si="9"/>
        <v>0.84222580008485148</v>
      </c>
      <c r="M9" s="32"/>
      <c r="N9" s="7">
        <f>SUMIFS('source tranche eff'!J:J,'source tranche eff'!$C:$C,'Tranche d''effectifs'!$A9,'source tranche eff'!$A:$A,'Tranche d''effectifs'!$A$3)</f>
        <v>48775</v>
      </c>
      <c r="R9" s="52">
        <f t="shared" si="0"/>
        <v>6</v>
      </c>
      <c r="S9" s="52">
        <f t="shared" si="1"/>
        <v>6</v>
      </c>
      <c r="U9" s="52">
        <v>4</v>
      </c>
      <c r="V9" s="54">
        <f t="shared" si="2"/>
        <v>855.04585484862594</v>
      </c>
      <c r="W9" s="54" t="str">
        <f t="shared" si="3"/>
        <v>20  à   49</v>
      </c>
      <c r="Y9" s="52">
        <v>4</v>
      </c>
      <c r="Z9" s="5">
        <f t="shared" si="4"/>
        <v>0.32792096597145992</v>
      </c>
      <c r="AA9" s="5" t="str">
        <f t="shared" si="5"/>
        <v>20  à   49</v>
      </c>
    </row>
    <row r="10" spans="1:27" x14ac:dyDescent="0.3">
      <c r="A10" s="53" t="s">
        <v>189</v>
      </c>
      <c r="B10" s="7">
        <f>SUMIFS('source tranche eff'!D:D,'source tranche eff'!$C:$C,'Tranche d''effectifs'!$A10,'source tranche eff'!$A:$A,'Tranche d''effectifs'!$A$3)</f>
        <v>473006649.69706017</v>
      </c>
      <c r="C10" s="7">
        <f>SUMIFS('source tranche eff'!E:E,'source tranche eff'!$C:$C,'Tranche d''effectifs'!$A10,'source tranche eff'!$A:$A,'Tranche d''effectifs'!$A$3)</f>
        <v>17786</v>
      </c>
      <c r="D10" s="8">
        <f t="shared" si="6"/>
        <v>0.31551124671822889</v>
      </c>
      <c r="F10" s="7">
        <f>SUMIFS('source tranche eff'!F:F,'source tranche eff'!$C:$C,'Tranche d''effectifs'!$A10,'source tranche eff'!$A:$A,'Tranche d''effectifs'!$A$3)</f>
        <v>629415</v>
      </c>
      <c r="G10" s="7">
        <f>SUMIFS('source tranche eff'!G:G,'source tranche eff'!$C:$C,'Tranche d''effectifs'!$A10,'source tranche eff'!$A:$A,'Tranche d''effectifs'!$A$3)</f>
        <v>464612179.67925447</v>
      </c>
      <c r="H10" s="7">
        <f t="shared" si="7"/>
        <v>738.16508929602003</v>
      </c>
      <c r="J10" s="91">
        <f>SUMIFS('assiette sala'!J:J,'assiette sala'!$K:$K,$A$3,'assiette sala'!$H:$H,A10)</f>
        <v>81369454788</v>
      </c>
      <c r="K10" s="36">
        <f t="shared" si="8"/>
        <v>0.11580611511158025</v>
      </c>
      <c r="L10" s="32">
        <f t="shared" si="9"/>
        <v>0.77474794615307407</v>
      </c>
      <c r="M10" s="32"/>
      <c r="N10" s="7">
        <f>SUMIFS('source tranche eff'!J:J,'source tranche eff'!$C:$C,'Tranche d''effectifs'!$A10,'source tranche eff'!$A:$A,'Tranche d''effectifs'!$A$3)</f>
        <v>56372</v>
      </c>
      <c r="R10" s="52">
        <f t="shared" si="0"/>
        <v>7</v>
      </c>
      <c r="S10" s="52">
        <f t="shared" si="1"/>
        <v>7</v>
      </c>
      <c r="U10" s="52">
        <v>5</v>
      </c>
      <c r="V10" s="54">
        <f t="shared" si="2"/>
        <v>789.37415739895687</v>
      </c>
      <c r="W10" s="54" t="str">
        <f t="shared" si="3"/>
        <v>10  à   19</v>
      </c>
      <c r="Y10" s="52">
        <v>5</v>
      </c>
      <c r="Z10" s="5">
        <f t="shared" si="4"/>
        <v>0.32760054457813592</v>
      </c>
      <c r="AA10" s="5" t="str">
        <f t="shared" si="5"/>
        <v>10  à   19</v>
      </c>
    </row>
    <row r="11" spans="1:27" x14ac:dyDescent="0.3">
      <c r="A11" s="53" t="s">
        <v>191</v>
      </c>
      <c r="B11" s="7">
        <f>SUMIFS('source tranche eff'!D:D,'source tranche eff'!$C:$C,'Tranche d''effectifs'!$A11,'source tranche eff'!$A:$A,'Tranche d''effectifs'!$A$3)</f>
        <v>365676529.81356311</v>
      </c>
      <c r="C11" s="7">
        <f>SUMIFS('source tranche eff'!E:E,'source tranche eff'!$C:$C,'Tranche d''effectifs'!$A11,'source tranche eff'!$A:$A,'Tranche d''effectifs'!$A$3)</f>
        <v>12927</v>
      </c>
      <c r="D11" s="8">
        <f t="shared" si="6"/>
        <v>0.35779130916136176</v>
      </c>
      <c r="F11" s="7">
        <f>SUMIFS('source tranche eff'!F:F,'source tranche eff'!$C:$C,'Tranche d''effectifs'!$A11,'source tranche eff'!$A:$A,'Tranche d''effectifs'!$A$3)</f>
        <v>488611</v>
      </c>
      <c r="G11" s="7">
        <f>SUMIFS('source tranche eff'!G:G,'source tranche eff'!$C:$C,'Tranche d''effectifs'!$A11,'source tranche eff'!$A:$A,'Tranche d''effectifs'!$A$3)</f>
        <v>359954911.16403937</v>
      </c>
      <c r="H11" s="7">
        <f t="shared" si="7"/>
        <v>736.69015057794309</v>
      </c>
      <c r="J11" s="91">
        <f>SUMIFS('assiette sala'!J:J,'assiette sala'!$K:$K,$A$3,'assiette sala'!$H:$H,A11)</f>
        <v>60100772822</v>
      </c>
      <c r="K11" s="36">
        <f t="shared" si="8"/>
        <v>8.5536237570389861E-2</v>
      </c>
      <c r="L11" s="32">
        <f t="shared" si="9"/>
        <v>0.81090807252460839</v>
      </c>
      <c r="M11" s="32"/>
      <c r="N11" s="7">
        <f>SUMIFS('source tranche eff'!J:J,'source tranche eff'!$C:$C,'Tranche d''effectifs'!$A11,'source tranche eff'!$A:$A,'Tranche d''effectifs'!$A$3)</f>
        <v>36130</v>
      </c>
      <c r="R11" s="52">
        <f t="shared" si="0"/>
        <v>2</v>
      </c>
      <c r="S11" s="52">
        <f t="shared" si="1"/>
        <v>8</v>
      </c>
      <c r="U11" s="52">
        <v>6</v>
      </c>
      <c r="V11" s="54">
        <f t="shared" si="2"/>
        <v>770.98557734227143</v>
      </c>
      <c r="W11" s="54" t="str">
        <f t="shared" si="3"/>
        <v>50  à   99</v>
      </c>
      <c r="Y11" s="52">
        <v>6</v>
      </c>
      <c r="Z11" s="5">
        <f t="shared" si="4"/>
        <v>0.32670425422860072</v>
      </c>
      <c r="AA11" s="5" t="str">
        <f t="shared" si="5"/>
        <v>50  à   99</v>
      </c>
    </row>
    <row r="12" spans="1:27" x14ac:dyDescent="0.3">
      <c r="A12" s="53" t="s">
        <v>193</v>
      </c>
      <c r="B12" s="7">
        <f>SUMIFS('source tranche eff'!D:D,'source tranche eff'!$C:$C,'Tranche d''effectifs'!$A12,'source tranche eff'!$A:$A,'Tranche d''effectifs'!$A$3)</f>
        <v>642408929.59837174</v>
      </c>
      <c r="C12" s="7">
        <f>SUMIFS('source tranche eff'!E:E,'source tranche eff'!$C:$C,'Tranche d''effectifs'!$A12,'source tranche eff'!$A:$A,'Tranche d''effectifs'!$A$3)</f>
        <v>23434</v>
      </c>
      <c r="D12" s="8">
        <f t="shared" si="6"/>
        <v>0.34019511062075375</v>
      </c>
      <c r="F12" s="7">
        <f>SUMIFS('source tranche eff'!F:F,'source tranche eff'!$C:$C,'Tranche d''effectifs'!$A12,'source tranche eff'!$A:$A,'Tranche d''effectifs'!$A$3)</f>
        <v>805200</v>
      </c>
      <c r="G12" s="7">
        <f>SUMIFS('source tranche eff'!G:G,'source tranche eff'!$C:$C,'Tranche d''effectifs'!$A12,'source tranche eff'!$A:$A,'Tranche d''effectifs'!$A$3)</f>
        <v>635604071.53764009</v>
      </c>
      <c r="H12" s="7">
        <f t="shared" si="7"/>
        <v>789.37415739895687</v>
      </c>
      <c r="J12" s="91">
        <f>SUMIFS('assiette sala'!J:J,'assiette sala'!$K:$K,$A$3,'assiette sala'!$H:$H,A12)</f>
        <v>101137826928</v>
      </c>
      <c r="K12" s="36">
        <f t="shared" si="8"/>
        <v>0.14394073129621529</v>
      </c>
      <c r="L12" s="32">
        <f t="shared" si="9"/>
        <v>0.84654986430588286</v>
      </c>
      <c r="M12" s="32"/>
      <c r="N12" s="7">
        <f>SUMIFS('source tranche eff'!J:J,'source tranche eff'!$C:$C,'Tranche d''effectifs'!$A12,'source tranche eff'!$A:$A,'Tranche d''effectifs'!$A$3)</f>
        <v>68884</v>
      </c>
      <c r="R12" s="52">
        <f t="shared" si="0"/>
        <v>3</v>
      </c>
      <c r="S12" s="52">
        <f t="shared" si="1"/>
        <v>5</v>
      </c>
      <c r="U12" s="52">
        <v>7</v>
      </c>
      <c r="V12" s="54">
        <f t="shared" si="2"/>
        <v>738.16508929602003</v>
      </c>
      <c r="W12" s="54" t="str">
        <f t="shared" si="3"/>
        <v>100  à  249</v>
      </c>
      <c r="Y12" s="52">
        <v>7</v>
      </c>
      <c r="Z12" s="5">
        <f t="shared" si="4"/>
        <v>0.31551124671822889</v>
      </c>
      <c r="AA12" s="5" t="str">
        <f t="shared" si="5"/>
        <v>100  à  249</v>
      </c>
    </row>
    <row r="13" spans="1:27" x14ac:dyDescent="0.3">
      <c r="A13" s="53" t="s">
        <v>195</v>
      </c>
      <c r="B13" s="7">
        <f>SUMIFS('source tranche eff'!D:D,'source tranche eff'!$C:$C,'Tranche d''effectifs'!$A13,'source tranche eff'!$A:$A,'Tranche d''effectifs'!$A$3)</f>
        <v>1017771553.8060774</v>
      </c>
      <c r="C13" s="7">
        <f>SUMIFS('source tranche eff'!E:E,'source tranche eff'!$C:$C,'Tranche d''effectifs'!$A13,'source tranche eff'!$A:$A,'Tranche d''effectifs'!$A$3)</f>
        <v>32608</v>
      </c>
      <c r="D13" s="8">
        <f t="shared" si="6"/>
        <v>0.41296859169199596</v>
      </c>
      <c r="F13" s="7">
        <f>SUMIFS('source tranche eff'!F:F,'source tranche eff'!$C:$C,'Tranche d''effectifs'!$A13,'source tranche eff'!$A:$A,'Tranche d''effectifs'!$A$3)</f>
        <v>1184208</v>
      </c>
      <c r="G13" s="7">
        <f>SUMIFS('source tranche eff'!G:G,'source tranche eff'!$C:$C,'Tranche d''effectifs'!$A13,'source tranche eff'!$A:$A,'Tranche d''effectifs'!$A$3)</f>
        <v>1012552141.6785816</v>
      </c>
      <c r="H13" s="7">
        <f t="shared" si="7"/>
        <v>855.04585484862594</v>
      </c>
      <c r="J13" s="91">
        <f>SUMIFS('assiette sala'!J:J,'assiette sala'!$K:$K,$A$3,'assiette sala'!$H:$H,A13)</f>
        <v>144501588280</v>
      </c>
      <c r="K13" s="36">
        <f t="shared" si="8"/>
        <v>0.20565662643013966</v>
      </c>
      <c r="L13" s="32">
        <f t="shared" si="9"/>
        <v>0.93871180862038051</v>
      </c>
      <c r="M13" s="32"/>
      <c r="N13" s="10">
        <f>SUMIFS('source tranche eff'!J:J,'source tranche eff'!$C:$C,'Tranche d''effectifs'!$A13,'source tranche eff'!$A:$A,'Tranche d''effectifs'!$A$3)</f>
        <v>78960</v>
      </c>
      <c r="R13" s="52">
        <f t="shared" si="0"/>
        <v>1</v>
      </c>
      <c r="S13" s="52">
        <f t="shared" si="1"/>
        <v>4</v>
      </c>
      <c r="U13" s="52">
        <v>8</v>
      </c>
      <c r="V13" s="54">
        <f t="shared" si="2"/>
        <v>736.69015057794309</v>
      </c>
      <c r="W13" s="54" t="str">
        <f t="shared" si="3"/>
        <v>0  à    9</v>
      </c>
      <c r="Y13" s="52">
        <v>8</v>
      </c>
      <c r="Z13" s="5">
        <f t="shared" si="4"/>
        <v>0.20557554199834677</v>
      </c>
      <c r="AA13" s="5" t="str">
        <f t="shared" si="5"/>
        <v>0  à    9</v>
      </c>
    </row>
    <row r="14" spans="1:27" x14ac:dyDescent="0.3">
      <c r="A14" s="24" t="s">
        <v>119</v>
      </c>
      <c r="B14" s="17">
        <f>SUM(B6:B13)</f>
        <v>5271999007.6823568</v>
      </c>
      <c r="C14" s="17">
        <f>SUM(C6:C13)</f>
        <v>519292</v>
      </c>
      <c r="D14" s="25">
        <f t="shared" si="6"/>
        <v>0.23961347485496309</v>
      </c>
      <c r="F14" s="17">
        <f>SUM(F6:F13)</f>
        <v>5888839</v>
      </c>
      <c r="G14" s="17">
        <f>SUM(G6:G13)</f>
        <v>5213574384.070262</v>
      </c>
      <c r="H14" s="17">
        <f t="shared" si="7"/>
        <v>885.33145227272507</v>
      </c>
      <c r="J14" s="17">
        <f t="shared" ref="J14:K14" si="10">SUM(J6:J13)</f>
        <v>702635216712</v>
      </c>
      <c r="K14" s="25">
        <f t="shared" si="10"/>
        <v>1</v>
      </c>
      <c r="L14" s="87">
        <f t="shared" si="9"/>
        <v>1</v>
      </c>
      <c r="M14" s="32"/>
      <c r="N14" s="17">
        <f>SUM(N6:N13)</f>
        <v>2167207</v>
      </c>
    </row>
    <row r="15" spans="1:27" x14ac:dyDescent="0.3">
      <c r="J15" s="91"/>
      <c r="K15" s="36"/>
      <c r="L15" s="32"/>
      <c r="M15" s="32"/>
    </row>
  </sheetData>
  <conditionalFormatting sqref="D14">
    <cfRule type="dataBar" priority="15">
      <dataBar>
        <cfvo type="min"/>
        <cfvo type="max"/>
        <color rgb="FF638EC6"/>
      </dataBar>
      <extLst>
        <ext xmlns:x14="http://schemas.microsoft.com/office/spreadsheetml/2009/9/main" uri="{B025F937-C7B1-47D3-B67F-A62EFF666E3E}">
          <x14:id>{B7895A60-6C2C-40FC-9D10-03C5F93E81A2}</x14:id>
        </ext>
      </extLst>
    </cfRule>
  </conditionalFormatting>
  <conditionalFormatting sqref="H14">
    <cfRule type="dataBar" priority="14">
      <dataBar>
        <cfvo type="min"/>
        <cfvo type="max"/>
        <color rgb="FF63C384"/>
      </dataBar>
      <extLst>
        <ext xmlns:x14="http://schemas.microsoft.com/office/spreadsheetml/2009/9/main" uri="{B025F937-C7B1-47D3-B67F-A62EFF666E3E}">
          <x14:id>{8769C52E-C668-4A62-B9FE-9F0F5D13F75C}</x14:id>
        </ext>
      </extLst>
    </cfRule>
  </conditionalFormatting>
  <conditionalFormatting sqref="D6:D13">
    <cfRule type="dataBar" priority="31">
      <dataBar>
        <cfvo type="min"/>
        <cfvo type="max"/>
        <color rgb="FF638EC6"/>
      </dataBar>
      <extLst>
        <ext xmlns:x14="http://schemas.microsoft.com/office/spreadsheetml/2009/9/main" uri="{B025F937-C7B1-47D3-B67F-A62EFF666E3E}">
          <x14:id>{898F7F3E-1BC8-4104-8746-1BB74EE61AB0}</x14:id>
        </ext>
      </extLst>
    </cfRule>
  </conditionalFormatting>
  <conditionalFormatting sqref="H6:H13">
    <cfRule type="dataBar" priority="32">
      <dataBar>
        <cfvo type="min"/>
        <cfvo type="max"/>
        <color rgb="FF63C384"/>
      </dataBar>
      <extLst>
        <ext xmlns:x14="http://schemas.microsoft.com/office/spreadsheetml/2009/9/main" uri="{B025F937-C7B1-47D3-B67F-A62EFF666E3E}">
          <x14:id>{528FACED-7AA4-4DBC-9E19-1EEBEB714531}</x14:id>
        </ext>
      </extLst>
    </cfRule>
  </conditionalFormatting>
  <conditionalFormatting sqref="H6:H14">
    <cfRule type="dataBar" priority="33">
      <dataBar>
        <cfvo type="min"/>
        <cfvo type="max"/>
        <color rgb="FF63C384"/>
      </dataBar>
      <extLst>
        <ext xmlns:x14="http://schemas.microsoft.com/office/spreadsheetml/2009/9/main" uri="{B025F937-C7B1-47D3-B67F-A62EFF666E3E}">
          <x14:id>{C35729DF-3C0D-44E7-84EE-EE3B5CA522E4}</x14:id>
        </ext>
      </extLst>
    </cfRule>
  </conditionalFormatting>
  <conditionalFormatting sqref="D6:D14">
    <cfRule type="dataBar" priority="35">
      <dataBar>
        <cfvo type="min"/>
        <cfvo type="max"/>
        <color rgb="FF638EC6"/>
      </dataBar>
      <extLst>
        <ext xmlns:x14="http://schemas.microsoft.com/office/spreadsheetml/2009/9/main" uri="{B025F937-C7B1-47D3-B67F-A62EFF666E3E}">
          <x14:id>{2F05AC3E-662D-49A1-8B25-19DE392D5422}</x14:id>
        </ext>
      </extLst>
    </cfRule>
  </conditionalFormatting>
  <conditionalFormatting sqref="L7:M15 L6">
    <cfRule type="dataBar" priority="1">
      <dataBar>
        <cfvo type="min"/>
        <cfvo type="max"/>
        <color rgb="FFFFB628"/>
      </dataBar>
      <extLst>
        <ext xmlns:x14="http://schemas.microsoft.com/office/spreadsheetml/2009/9/main" uri="{B025F937-C7B1-47D3-B67F-A62EFF666E3E}">
          <x14:id>{99D4EF16-5C2A-44DE-9627-46F8CD8F635B}</x14:id>
        </ext>
      </extLst>
    </cfRule>
  </conditionalFormatting>
  <dataValidations count="1">
    <dataValidation type="list" allowBlank="1" showInputMessage="1" showErrorMessage="1" sqref="A3" xr:uid="{29D97E98-DA7E-470E-99F7-003EC1EDB956}">
      <formula1>liste_an</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B7895A60-6C2C-40FC-9D10-03C5F93E81A2}">
            <x14:dataBar minLength="0" maxLength="100" border="1" negativeBarBorderColorSameAsPositive="0">
              <x14:cfvo type="autoMin"/>
              <x14:cfvo type="autoMax"/>
              <x14:borderColor rgb="FF638EC6"/>
              <x14:negativeFillColor rgb="FFFF0000"/>
              <x14:negativeBorderColor rgb="FFFF0000"/>
              <x14:axisColor rgb="FF000000"/>
            </x14:dataBar>
          </x14:cfRule>
          <xm:sqref>D14</xm:sqref>
        </x14:conditionalFormatting>
        <x14:conditionalFormatting xmlns:xm="http://schemas.microsoft.com/office/excel/2006/main">
          <x14:cfRule type="dataBar" id="{8769C52E-C668-4A62-B9FE-9F0F5D13F75C}">
            <x14:dataBar minLength="0" maxLength="100" border="1" negativeBarBorderColorSameAsPositive="0">
              <x14:cfvo type="autoMin"/>
              <x14:cfvo type="autoMax"/>
              <x14:borderColor rgb="FF63C384"/>
              <x14:negativeFillColor rgb="FFFF0000"/>
              <x14:negativeBorderColor rgb="FFFF0000"/>
              <x14:axisColor rgb="FF000000"/>
            </x14:dataBar>
          </x14:cfRule>
          <xm:sqref>H14</xm:sqref>
        </x14:conditionalFormatting>
        <x14:conditionalFormatting xmlns:xm="http://schemas.microsoft.com/office/excel/2006/main">
          <x14:cfRule type="dataBar" id="{898F7F3E-1BC8-4104-8746-1BB74EE61AB0}">
            <x14:dataBar minLength="0" maxLength="100" border="1" negativeBarBorderColorSameAsPositive="0">
              <x14:cfvo type="autoMin"/>
              <x14:cfvo type="autoMax"/>
              <x14:borderColor rgb="FF638EC6"/>
              <x14:negativeFillColor rgb="FFFF0000"/>
              <x14:negativeBorderColor rgb="FFFF0000"/>
              <x14:axisColor rgb="FF000000"/>
            </x14:dataBar>
          </x14:cfRule>
          <xm:sqref>D6:D13</xm:sqref>
        </x14:conditionalFormatting>
        <x14:conditionalFormatting xmlns:xm="http://schemas.microsoft.com/office/excel/2006/main">
          <x14:cfRule type="dataBar" id="{528FACED-7AA4-4DBC-9E19-1EEBEB714531}">
            <x14:dataBar minLength="0" maxLength="100" border="1" negativeBarBorderColorSameAsPositive="0">
              <x14:cfvo type="autoMin"/>
              <x14:cfvo type="autoMax"/>
              <x14:borderColor rgb="FF63C384"/>
              <x14:negativeFillColor rgb="FFFF0000"/>
              <x14:negativeBorderColor rgb="FFFF0000"/>
              <x14:axisColor rgb="FF000000"/>
            </x14:dataBar>
          </x14:cfRule>
          <xm:sqref>H6:H13</xm:sqref>
        </x14:conditionalFormatting>
        <x14:conditionalFormatting xmlns:xm="http://schemas.microsoft.com/office/excel/2006/main">
          <x14:cfRule type="dataBar" id="{C35729DF-3C0D-44E7-84EE-EE3B5CA522E4}">
            <x14:dataBar minLength="0" maxLength="100" border="1" negativeBarBorderColorSameAsPositive="0">
              <x14:cfvo type="autoMin"/>
              <x14:cfvo type="autoMax"/>
              <x14:borderColor rgb="FF63C384"/>
              <x14:negativeFillColor rgb="FFFF0000"/>
              <x14:negativeBorderColor rgb="FFFF0000"/>
              <x14:axisColor rgb="FF000000"/>
            </x14:dataBar>
          </x14:cfRule>
          <xm:sqref>H6:H14</xm:sqref>
        </x14:conditionalFormatting>
        <x14:conditionalFormatting xmlns:xm="http://schemas.microsoft.com/office/excel/2006/main">
          <x14:cfRule type="dataBar" id="{2F05AC3E-662D-49A1-8B25-19DE392D5422}">
            <x14:dataBar minLength="0" maxLength="100" border="1" negativeBarBorderColorSameAsPositive="0">
              <x14:cfvo type="autoMin"/>
              <x14:cfvo type="autoMax"/>
              <x14:borderColor rgb="FF638EC6"/>
              <x14:negativeFillColor rgb="FFFF0000"/>
              <x14:negativeBorderColor rgb="FFFF0000"/>
              <x14:axisColor rgb="FF000000"/>
            </x14:dataBar>
          </x14:cfRule>
          <xm:sqref>D6:D14</xm:sqref>
        </x14:conditionalFormatting>
        <x14:conditionalFormatting xmlns:xm="http://schemas.microsoft.com/office/excel/2006/main">
          <x14:cfRule type="dataBar" id="{99D4EF16-5C2A-44DE-9627-46F8CD8F635B}">
            <x14:dataBar minLength="0" maxLength="100" border="1" negativeBarBorderColorSameAsPositive="0">
              <x14:cfvo type="autoMin"/>
              <x14:cfvo type="autoMax"/>
              <x14:borderColor rgb="FFFFB628"/>
              <x14:negativeFillColor rgb="FFFF0000"/>
              <x14:negativeBorderColor rgb="FFFF0000"/>
              <x14:axisColor rgb="FF000000"/>
            </x14:dataBar>
          </x14:cfRule>
          <xm:sqref>L7:M15 L6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à lire</vt:lpstr>
      <vt:lpstr>dbeaver</vt:lpstr>
      <vt:lpstr>cadrage an</vt:lpstr>
      <vt:lpstr>source cadrage 1</vt:lpstr>
      <vt:lpstr>secteurs</vt:lpstr>
      <vt:lpstr>source n38</vt:lpstr>
      <vt:lpstr>régions</vt:lpstr>
      <vt:lpstr>source région</vt:lpstr>
      <vt:lpstr>Tranche d'effectifs</vt:lpstr>
      <vt:lpstr>source tranche eff</vt:lpstr>
      <vt:lpstr>âge et sexe</vt:lpstr>
      <vt:lpstr>source age et sexe</vt:lpstr>
      <vt:lpstr>assiette sala</vt:lpstr>
      <vt:lpstr>distribution de la prime</vt:lpstr>
      <vt:lpstr>liste_an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BERCHE Kathleen (Acoss)</dc:creator>
  <cp:lastModifiedBy>BURON Maël-Luc (Acoss)</cp:lastModifiedBy>
  <dcterms:created xsi:type="dcterms:W3CDTF">2023-01-24T15:07:49Z</dcterms:created>
  <dcterms:modified xsi:type="dcterms:W3CDTF">2024-03-13T12:41:17Z</dcterms:modified>
</cp:coreProperties>
</file>